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880" windowWidth="33420" windowHeight="18740" tabRatio="600" firstSheet="0" activeTab="0" autoFilterDateGrouping="1"/>
  </bookViews>
  <sheets>
    <sheet xmlns:r="http://schemas.openxmlformats.org/officeDocument/2006/relationships" name="A - abratax_mtd_import" sheetId="1" state="visible" r:id="rId1"/>
    <sheet xmlns:r="http://schemas.openxmlformats.org/officeDocument/2006/relationships" name="B - country_codes" sheetId="2" state="visible" r:id="rId2"/>
    <sheet xmlns:r="http://schemas.openxmlformats.org/officeDocument/2006/relationships" name="C - Summary" sheetId="3" state="visible" r:id="rId3"/>
    <sheet xmlns:r="http://schemas.openxmlformats.org/officeDocument/2006/relationships" name="D - Detailed Summary " sheetId="4" state="visible" r:id="rId4"/>
    <sheet xmlns:r="http://schemas.openxmlformats.org/officeDocument/2006/relationships" name="E - 2026-27 Digital Records" sheetId="5" state="visible" r:id="rId5"/>
  </sheets>
  <definedNames/>
  <calcPr calcId="19102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[$£-809]#,##0.00"/>
    <numFmt numFmtId="165" formatCode="\£#,##0.00;\-\£#,##0.00;&quot;-&quot;"/>
    <numFmt numFmtId="166" formatCode="_(&quot;£&quot;* #,##0.00_);_(&quot;£&quot;* \(#,##0.00\);_(&quot;£&quot;* &quot;-&quot;??_);_(@_)"/>
  </numFmts>
  <fonts count="29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family val="2"/>
      <color rgb="FF000000"/>
      <sz val="10"/>
      <scheme val="minor"/>
    </font>
    <font>
      <name val="Arial"/>
      <family val="2"/>
      <color theme="1"/>
      <sz val="10"/>
    </font>
    <font>
      <name val="Noto Sans Symbols"/>
      <b val="1"/>
      <color theme="1"/>
      <sz val="16"/>
    </font>
    <font>
      <name val="Arial"/>
      <family val="2"/>
      <color theme="1"/>
      <sz val="16"/>
    </font>
    <font>
      <name val="Arial"/>
      <family val="2"/>
      <b val="1"/>
      <color theme="1"/>
      <sz val="10"/>
    </font>
    <font>
      <name val="Arial"/>
      <family val="2"/>
      <color theme="1"/>
      <sz val="14"/>
    </font>
    <font>
      <name val="Arial"/>
      <family val="2"/>
      <color rgb="FF000000"/>
      <sz val="10"/>
    </font>
    <font>
      <name val="Arial"/>
      <family val="2"/>
      <b val="1"/>
      <color theme="1"/>
      <sz val="16"/>
    </font>
    <font>
      <name val="MetaWebPro"/>
      <color rgb="FF333333"/>
      <sz val="13"/>
    </font>
    <font>
      <name val="MetaWebPro"/>
      <b val="1"/>
      <color rgb="FF333333"/>
      <sz val="13"/>
    </font>
    <font>
      <name val="Aptos Narrow"/>
      <family val="2"/>
      <color theme="1"/>
      <sz val="12"/>
    </font>
    <font>
      <name val="Aptos Narrow"/>
      <family val="2"/>
      <b val="1"/>
      <color theme="1"/>
      <sz val="12"/>
    </font>
    <font>
      <name val="Aptos Narrow"/>
      <family val="2"/>
      <color theme="0"/>
      <sz val="12"/>
    </font>
    <font>
      <name val="Arial"/>
      <family val="2"/>
      <b val="1"/>
      <color rgb="FF000000"/>
      <sz val="18"/>
    </font>
    <font>
      <name val="Arial"/>
      <family val="2"/>
      <color rgb="FF000000"/>
      <sz val="18"/>
    </font>
    <font>
      <name val="Aptos Narrow"/>
      <family val="2"/>
      <b val="1"/>
      <color rgb="FF000000"/>
      <sz val="10"/>
    </font>
    <font>
      <name val="Arial"/>
      <family val="2"/>
      <color rgb="FF000000"/>
      <sz val="14"/>
    </font>
    <font>
      <name val="Aptos Narrow"/>
      <family val="2"/>
      <color rgb="FF000000"/>
      <sz val="14"/>
    </font>
    <font>
      <name val="Aptos Narrow"/>
      <family val="2"/>
      <color rgb="FF000000"/>
      <sz val="16"/>
    </font>
    <font>
      <name val="Arial"/>
      <family val="2"/>
      <color rgb="FF000000"/>
      <sz val="16"/>
    </font>
    <font>
      <name val="Arial"/>
      <family val="2"/>
      <b val="1"/>
      <color rgb="FF000000"/>
      <sz val="14"/>
    </font>
    <font>
      <name val="Noto Sans Symbols"/>
      <family val="0"/>
      <b val="1"/>
      <color rgb="FF000000"/>
      <sz val="16"/>
    </font>
    <font>
      <name val="Arial"/>
      <charset val="1"/>
      <family val="0"/>
      <sz val="10"/>
    </font>
    <font>
      <name val="Arial"/>
      <family val="2"/>
      <b val="1"/>
      <sz val="10"/>
    </font>
    <font>
      <name val="Arial"/>
      <family val="2"/>
      <sz val="10"/>
    </font>
    <font>
      <name val="Arial"/>
      <family val="2"/>
      <b val="1"/>
      <color rgb="FF000000"/>
      <sz val="20"/>
    </font>
  </fonts>
  <fills count="6">
    <fill>
      <patternFill/>
    </fill>
    <fill>
      <patternFill patternType="gray125"/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rgb="FFCCFFFF"/>
        <bgColor rgb="FFCCFFFF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double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/>
      <right style="medium"/>
      <top style="medium"/>
      <bottom/>
      <diagonal/>
    </border>
    <border>
      <left style="medium"/>
      <right style="medium"/>
      <top style="medium"/>
      <bottom style="medium"/>
      <diagonal/>
    </border>
  </borders>
  <cellStyleXfs count="4">
    <xf numFmtId="0" fontId="1" fillId="0" borderId="0"/>
    <xf numFmtId="0" fontId="2" fillId="2" borderId="0"/>
    <xf numFmtId="0" fontId="1" fillId="3" borderId="0"/>
    <xf numFmtId="0" fontId="3" fillId="0" borderId="0"/>
  </cellStyleXfs>
  <cellXfs count="114">
    <xf numFmtId="0" fontId="0" fillId="0" borderId="0" pivotButton="0" quotePrefix="0" xfId="0"/>
    <xf numFmtId="0" fontId="3" fillId="0" borderId="0" pivotButton="0" quotePrefix="0" xfId="3"/>
    <xf numFmtId="0" fontId="4" fillId="0" borderId="0" applyAlignment="1" pivotButton="0" quotePrefix="0" xfId="3">
      <alignment horizontal="right"/>
    </xf>
    <xf numFmtId="0" fontId="5" fillId="0" borderId="0" applyAlignment="1" pivotButton="0" quotePrefix="0" xfId="3">
      <alignment horizontal="left"/>
    </xf>
    <xf numFmtId="4" fontId="6" fillId="4" borderId="1" pivotButton="0" quotePrefix="0" xfId="3"/>
    <xf numFmtId="0" fontId="4" fillId="0" borderId="0" pivotButton="0" quotePrefix="0" xfId="3"/>
    <xf numFmtId="0" fontId="7" fillId="0" borderId="0" pivotButton="0" quotePrefix="0" xfId="3"/>
    <xf numFmtId="0" fontId="6" fillId="0" borderId="0" pivotButton="0" quotePrefix="0" xfId="3"/>
    <xf numFmtId="0" fontId="8" fillId="0" borderId="0" pivotButton="0" quotePrefix="0" xfId="3"/>
    <xf numFmtId="0" fontId="8" fillId="0" borderId="0" applyAlignment="1" pivotButton="0" quotePrefix="0" xfId="3">
      <alignment horizontal="left"/>
    </xf>
    <xf numFmtId="0" fontId="9" fillId="0" borderId="0" applyAlignment="1" pivotButton="0" quotePrefix="0" xfId="3">
      <alignment vertical="center"/>
    </xf>
    <xf numFmtId="0" fontId="6" fillId="0" borderId="0" applyAlignment="1" pivotButton="0" quotePrefix="0" xfId="3">
      <alignment vertical="center"/>
    </xf>
    <xf numFmtId="0" fontId="10" fillId="0" borderId="0" applyAlignment="1" pivotButton="0" quotePrefix="0" xfId="3">
      <alignment horizontal="center" vertical="center"/>
    </xf>
    <xf numFmtId="0" fontId="10" fillId="0" borderId="0" applyAlignment="1" pivotButton="0" quotePrefix="0" xfId="3">
      <alignment horizontal="left" vertical="center"/>
    </xf>
    <xf numFmtId="0" fontId="7" fillId="0" borderId="0" applyAlignment="1" pivotButton="0" quotePrefix="0" xfId="3">
      <alignment horizontal="center" vertical="center"/>
    </xf>
    <xf numFmtId="0" fontId="11" fillId="0" borderId="0" pivotButton="0" quotePrefix="0" xfId="3"/>
    <xf numFmtId="0" fontId="12" fillId="0" borderId="0" pivotButton="0" quotePrefix="0" xfId="3"/>
    <xf numFmtId="0" fontId="13" fillId="0" borderId="0" pivotButton="0" quotePrefix="0" xfId="0"/>
    <xf numFmtId="0" fontId="14" fillId="0" borderId="0" applyAlignment="1" pivotButton="0" quotePrefix="0" xfId="0">
      <alignment horizontal="center" vertical="center" wrapText="1"/>
    </xf>
    <xf numFmtId="0" fontId="13" fillId="0" borderId="0" applyAlignment="1" pivotButton="0" quotePrefix="0" xfId="0">
      <alignment vertical="center" wrapText="1"/>
    </xf>
    <xf numFmtId="0" fontId="14" fillId="3" borderId="0" pivotButton="0" quotePrefix="0" xfId="2"/>
    <xf numFmtId="14" fontId="13" fillId="5" borderId="0" pivotButton="0" quotePrefix="0" xfId="2"/>
    <xf numFmtId="0" fontId="13" fillId="5" borderId="0" pivotButton="0" quotePrefix="0" xfId="2"/>
    <xf numFmtId="14" fontId="13" fillId="3" borderId="0" pivotButton="0" quotePrefix="0" xfId="2"/>
    <xf numFmtId="0" fontId="13" fillId="3" borderId="0" pivotButton="0" quotePrefix="0" xfId="2"/>
    <xf numFmtId="164" fontId="13" fillId="5" borderId="0" pivotButton="0" quotePrefix="0" xfId="2"/>
    <xf numFmtId="164" fontId="13" fillId="3" borderId="0" pivotButton="0" quotePrefix="0" xfId="2"/>
    <xf numFmtId="0" fontId="15" fillId="2" borderId="0" pivotButton="0" quotePrefix="0" xfId="1"/>
    <xf numFmtId="0" fontId="13" fillId="0" borderId="0" applyAlignment="1" pivotButton="0" quotePrefix="0" xfId="0">
      <alignment horizontal="center"/>
    </xf>
    <xf numFmtId="164" fontId="13" fillId="0" borderId="0" applyAlignment="1" pivotButton="0" quotePrefix="0" xfId="0">
      <alignment horizontal="center" wrapText="1"/>
    </xf>
    <xf numFmtId="165" fontId="13" fillId="0" borderId="0" applyAlignment="1" pivotButton="0" quotePrefix="0" xfId="0">
      <alignment horizontal="center" wrapText="1"/>
    </xf>
    <xf numFmtId="0" fontId="14" fillId="0" borderId="15" applyAlignment="1" pivotButton="0" quotePrefix="0" xfId="0">
      <alignment horizontal="center" vertical="center" wrapText="1"/>
    </xf>
    <xf numFmtId="0" fontId="14" fillId="0" borderId="4" applyAlignment="1" pivotButton="0" quotePrefix="0" xfId="0">
      <alignment horizontal="center" wrapText="1"/>
    </xf>
    <xf numFmtId="0" fontId="14" fillId="0" borderId="14" applyAlignment="1" pivotButton="0" quotePrefix="0" xfId="0">
      <alignment horizontal="center" wrapText="1"/>
    </xf>
    <xf numFmtId="0" fontId="13" fillId="0" borderId="8" applyAlignment="1" pivotButton="0" quotePrefix="0" xfId="0">
      <alignment vertical="center" wrapText="1"/>
    </xf>
    <xf numFmtId="164" fontId="13" fillId="0" borderId="5" applyAlignment="1" pivotButton="0" quotePrefix="0" xfId="0">
      <alignment horizontal="right" wrapText="1"/>
    </xf>
    <xf numFmtId="164" fontId="13" fillId="0" borderId="0" applyAlignment="1" pivotButton="0" quotePrefix="0" xfId="0">
      <alignment horizontal="right" wrapText="1"/>
    </xf>
    <xf numFmtId="164" fontId="13" fillId="0" borderId="9" applyAlignment="1" pivotButton="0" quotePrefix="0" xfId="0">
      <alignment horizontal="right" wrapText="1"/>
    </xf>
    <xf numFmtId="164" fontId="13" fillId="0" borderId="2" applyAlignment="1" pivotButton="0" quotePrefix="0" xfId="0">
      <alignment horizontal="right" wrapText="1"/>
    </xf>
    <xf numFmtId="164" fontId="13" fillId="0" borderId="10" applyAlignment="1" pivotButton="0" quotePrefix="0" xfId="0">
      <alignment horizontal="right" wrapText="1"/>
    </xf>
    <xf numFmtId="0" fontId="13" fillId="0" borderId="11" applyAlignment="1" pivotButton="0" quotePrefix="0" xfId="0">
      <alignment vertical="center" wrapText="1"/>
    </xf>
    <xf numFmtId="164" fontId="13" fillId="0" borderId="16" applyAlignment="1" pivotButton="0" quotePrefix="0" xfId="0">
      <alignment horizontal="right" vertical="center" wrapText="1"/>
    </xf>
    <xf numFmtId="164" fontId="13" fillId="0" borderId="3" applyAlignment="1" pivotButton="0" quotePrefix="0" xfId="0">
      <alignment horizontal="right" vertical="center" wrapText="1"/>
    </xf>
    <xf numFmtId="164" fontId="13" fillId="0" borderId="12" applyAlignment="1" pivotButton="0" quotePrefix="0" xfId="0">
      <alignment horizontal="right" vertical="center" wrapText="1"/>
    </xf>
    <xf numFmtId="0" fontId="14" fillId="0" borderId="0" applyAlignment="1" pivotButton="0" quotePrefix="0" xfId="0">
      <alignment horizontal="center" vertical="center"/>
    </xf>
    <xf numFmtId="166" fontId="13" fillId="0" borderId="0" pivotButton="0" quotePrefix="0" xfId="0"/>
    <xf numFmtId="165" fontId="13" fillId="0" borderId="2" applyAlignment="1" pivotButton="0" quotePrefix="0" xfId="0">
      <alignment horizontal="center"/>
    </xf>
    <xf numFmtId="165" fontId="13" fillId="0" borderId="2" applyAlignment="1" pivotButton="0" quotePrefix="0" xfId="0">
      <alignment horizontal="center" wrapText="1"/>
    </xf>
    <xf numFmtId="164" fontId="13" fillId="0" borderId="0" applyAlignment="1" pivotButton="0" quotePrefix="0" xfId="0">
      <alignment horizontal="center"/>
    </xf>
    <xf numFmtId="165" fontId="13" fillId="0" borderId="0" applyAlignment="1" pivotButton="0" quotePrefix="0" xfId="0">
      <alignment horizontal="center"/>
    </xf>
    <xf numFmtId="164" fontId="13" fillId="0" borderId="9" applyAlignment="1" pivotButton="0" quotePrefix="0" xfId="0">
      <alignment horizontal="center"/>
    </xf>
    <xf numFmtId="165" fontId="13" fillId="0" borderId="9" applyAlignment="1" pivotButton="0" quotePrefix="0" xfId="0">
      <alignment horizontal="center"/>
    </xf>
    <xf numFmtId="165" fontId="13" fillId="0" borderId="10" applyAlignment="1" pivotButton="0" quotePrefix="0" xfId="0">
      <alignment horizontal="center"/>
    </xf>
    <xf numFmtId="0" fontId="13" fillId="0" borderId="11" applyAlignment="1" pivotButton="0" quotePrefix="0" xfId="0">
      <alignment horizontal="left" wrapText="1"/>
    </xf>
    <xf numFmtId="164" fontId="13" fillId="0" borderId="3" applyAlignment="1" pivotButton="0" quotePrefix="0" xfId="0">
      <alignment horizontal="center"/>
    </xf>
    <xf numFmtId="0" fontId="14" fillId="0" borderId="15" applyAlignment="1" pivotButton="0" quotePrefix="0" xfId="0">
      <alignment horizontal="left" wrapText="1"/>
    </xf>
    <xf numFmtId="0" fontId="14" fillId="0" borderId="15" applyAlignment="1" pivotButton="0" quotePrefix="0" xfId="0">
      <alignment horizontal="center" wrapText="1"/>
    </xf>
    <xf numFmtId="0" fontId="13" fillId="0" borderId="17" applyAlignment="1" pivotButton="0" quotePrefix="0" xfId="0">
      <alignment horizontal="left" wrapText="1"/>
    </xf>
    <xf numFmtId="0" fontId="13" fillId="0" borderId="13" applyAlignment="1" pivotButton="0" quotePrefix="0" xfId="0">
      <alignment horizontal="left" wrapText="1"/>
    </xf>
    <xf numFmtId="164" fontId="13" fillId="0" borderId="16" applyAlignment="1" pivotButton="0" quotePrefix="0" xfId="0">
      <alignment horizontal="center"/>
    </xf>
    <xf numFmtId="164" fontId="13" fillId="0" borderId="18" applyAlignment="1" pivotButton="0" quotePrefix="0" xfId="0">
      <alignment horizontal="center"/>
    </xf>
    <xf numFmtId="0" fontId="8" fillId="0" borderId="0" applyAlignment="1" pivotButton="0" quotePrefix="0" xfId="3">
      <alignment horizontal="left" vertical="center" wrapText="1"/>
    </xf>
    <xf numFmtId="0" fontId="3" fillId="0" borderId="0" pivotButton="0" quotePrefix="0" xfId="3"/>
    <xf numFmtId="0" fontId="8" fillId="0" borderId="0" applyAlignment="1" pivotButton="0" quotePrefix="0" xfId="3">
      <alignment horizontal="left" wrapText="1"/>
    </xf>
    <xf numFmtId="0" fontId="14" fillId="0" borderId="6" applyAlignment="1" pivotButton="0" quotePrefix="0" xfId="0">
      <alignment horizontal="center" wrapText="1"/>
    </xf>
    <xf numFmtId="0" fontId="14" fillId="0" borderId="5" applyAlignment="1" pivotButton="0" quotePrefix="0" xfId="0">
      <alignment horizontal="center" wrapText="1"/>
    </xf>
    <xf numFmtId="0" fontId="14" fillId="0" borderId="7" applyAlignment="1" pivotButton="0" quotePrefix="0" xfId="0">
      <alignment horizontal="center" wrapText="1"/>
    </xf>
    <xf numFmtId="0" fontId="14" fillId="0" borderId="6" applyAlignment="1" pivotButton="0" quotePrefix="0" xfId="0">
      <alignment horizontal="center"/>
    </xf>
    <xf numFmtId="0" fontId="14" fillId="0" borderId="5" applyAlignment="1" pivotButton="0" quotePrefix="0" xfId="0">
      <alignment horizontal="center"/>
    </xf>
    <xf numFmtId="0" fontId="14" fillId="0" borderId="7" applyAlignment="1" pivotButton="0" quotePrefix="0" xfId="0">
      <alignment horizontal="center"/>
    </xf>
    <xf numFmtId="0" fontId="14" fillId="0" borderId="15" applyAlignment="1" pivotButton="0" quotePrefix="0" xfId="0">
      <alignment horizontal="center" vertical="center" wrapText="1"/>
    </xf>
    <xf numFmtId="0" fontId="14" fillId="0" borderId="4" applyAlignment="1" pivotButton="0" quotePrefix="0" xfId="0">
      <alignment horizontal="center" vertical="center" wrapText="1"/>
    </xf>
    <xf numFmtId="0" fontId="14" fillId="0" borderId="14" applyAlignment="1" pivotButton="0" quotePrefix="0" xfId="0">
      <alignment horizontal="center" vertical="center" wrapText="1"/>
    </xf>
    <xf numFmtId="0" fontId="14" fillId="0" borderId="15" applyAlignment="1" pivotButton="0" quotePrefix="0" xfId="0">
      <alignment horizontal="center"/>
    </xf>
    <xf numFmtId="0" fontId="13" fillId="0" borderId="4" applyAlignment="1" pivotButton="0" quotePrefix="0" xfId="0">
      <alignment horizontal="center"/>
    </xf>
    <xf numFmtId="0" fontId="13" fillId="0" borderId="14" applyAlignment="1" pivotButton="0" quotePrefix="0" xfId="0">
      <alignment horizontal="center"/>
    </xf>
    <xf numFmtId="0" fontId="14" fillId="0" borderId="17" applyAlignment="1" pivotButton="0" quotePrefix="0" xfId="0">
      <alignment horizontal="center" wrapText="1"/>
    </xf>
    <xf numFmtId="0" fontId="0" fillId="0" borderId="5" pivotButton="0" quotePrefix="0" xfId="0"/>
    <xf numFmtId="0" fontId="0" fillId="0" borderId="7" pivotButton="0" quotePrefix="0" xfId="0"/>
    <xf numFmtId="0" fontId="14" fillId="0" borderId="17" applyAlignment="1" pivotButton="0" quotePrefix="0" xfId="0">
      <alignment horizontal="center"/>
    </xf>
    <xf numFmtId="166" fontId="13" fillId="0" borderId="0" pivotButton="0" quotePrefix="0" xfId="0"/>
    <xf numFmtId="0" fontId="14" fillId="0" borderId="19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14" pivotButton="0" quotePrefix="0" xfId="0"/>
    <xf numFmtId="0" fontId="14" fillId="0" borderId="19" applyAlignment="1" pivotButton="0" quotePrefix="0" xfId="0">
      <alignment horizontal="center"/>
    </xf>
    <xf numFmtId="0" fontId="16" fillId="0" borderId="0" applyAlignment="1" pivotButton="0" quotePrefix="0" xfId="0">
      <alignment horizontal="center" vertical="center" wrapText="1"/>
    </xf>
    <xf numFmtId="0" fontId="17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center" vertical="center"/>
    </xf>
    <xf numFmtId="0" fontId="16" fillId="0" borderId="0" applyAlignment="1" pivotButton="0" quotePrefix="0" xfId="0">
      <alignment horizontal="left" vertical="center"/>
    </xf>
    <xf numFmtId="0" fontId="17" fillId="0" borderId="0" applyAlignment="1" pivotButton="0" quotePrefix="0" xfId="0">
      <alignment horizontal="general" vertical="center"/>
    </xf>
    <xf numFmtId="0" fontId="18" fillId="0" borderId="0" applyAlignment="1" pivotButton="0" quotePrefix="0" xfId="0">
      <alignment horizontal="left" vertical="center" wrapText="1"/>
    </xf>
    <xf numFmtId="0" fontId="19" fillId="0" borderId="0" applyAlignment="1" pivotButton="0" quotePrefix="0" xfId="0">
      <alignment horizontal="left" vertical="bottom"/>
    </xf>
    <xf numFmtId="0" fontId="20" fillId="0" borderId="0" applyAlignment="1" pivotButton="0" quotePrefix="0" xfId="0">
      <alignment horizontal="general" vertical="bottom"/>
    </xf>
    <xf numFmtId="0" fontId="21" fillId="0" borderId="0" applyAlignment="1" pivotButton="0" quotePrefix="0" xfId="0">
      <alignment horizontal="general" vertical="bottom"/>
    </xf>
    <xf numFmtId="0" fontId="16" fillId="0" borderId="0" applyAlignment="1" pivotButton="0" quotePrefix="0" xfId="0">
      <alignment horizontal="center" vertical="bottom"/>
    </xf>
    <xf numFmtId="0" fontId="16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left" vertical="center" wrapText="1"/>
    </xf>
    <xf numFmtId="0" fontId="20" fillId="0" borderId="0" applyAlignment="1" pivotButton="0" quotePrefix="0" xfId="0">
      <alignment horizontal="left" vertical="center" wrapText="1"/>
    </xf>
    <xf numFmtId="4" fontId="22" fillId="4" borderId="20" applyAlignment="1" pivotButton="0" quotePrefix="0" xfId="0">
      <alignment horizontal="general" vertical="bottom"/>
    </xf>
    <xf numFmtId="0" fontId="9" fillId="0" borderId="0" applyAlignment="1" pivotButton="0" quotePrefix="0" xfId="0">
      <alignment horizontal="general" vertical="bottom"/>
    </xf>
    <xf numFmtId="4" fontId="22" fillId="4" borderId="21" applyAlignment="1" pivotButton="0" quotePrefix="0" xfId="0">
      <alignment horizontal="general" vertical="bottom"/>
    </xf>
    <xf numFmtId="0" fontId="23" fillId="0" borderId="0" applyAlignment="1" pivotButton="0" quotePrefix="0" xfId="0">
      <alignment horizontal="center" vertical="center"/>
    </xf>
    <xf numFmtId="0" fontId="19" fillId="0" borderId="0" applyAlignment="1" pivotButton="0" quotePrefix="0" xfId="0">
      <alignment horizontal="left" vertical="bottom" wrapText="1"/>
    </xf>
    <xf numFmtId="0" fontId="20" fillId="0" borderId="0" applyAlignment="1" pivotButton="0" quotePrefix="0" xfId="0">
      <alignment horizontal="left" vertical="bottom" wrapText="1"/>
    </xf>
    <xf numFmtId="4" fontId="22" fillId="4" borderId="20" applyAlignment="1" pivotButton="0" quotePrefix="0" xfId="0">
      <alignment horizontal="right" vertical="bottom"/>
    </xf>
    <xf numFmtId="0" fontId="24" fillId="0" borderId="0" applyAlignment="1" pivotButton="0" quotePrefix="0" xfId="0">
      <alignment horizontal="left" vertical="bottom"/>
    </xf>
    <xf numFmtId="0" fontId="25" fillId="0" borderId="0" applyAlignment="1" pivotButton="0" quotePrefix="0" xfId="0">
      <alignment horizontal="general" vertical="bottom"/>
    </xf>
    <xf numFmtId="0" fontId="26" fillId="0" borderId="0" applyAlignment="1" pivotButton="0" quotePrefix="0" xfId="0">
      <alignment horizontal="general" vertical="bottom"/>
    </xf>
    <xf numFmtId="0" fontId="27" fillId="0" borderId="0" applyAlignment="1" pivotButton="0" quotePrefix="0" xfId="0">
      <alignment horizontal="general" vertical="bottom"/>
    </xf>
    <xf numFmtId="0" fontId="19" fillId="0" borderId="0" applyAlignment="1" pivotButton="0" quotePrefix="0" xfId="0">
      <alignment horizontal="general" vertical="bottom"/>
    </xf>
    <xf numFmtId="0" fontId="28" fillId="0" borderId="0" applyAlignment="1" pivotButton="0" quotePrefix="0" xfId="0">
      <alignment horizontal="center" vertical="center"/>
    </xf>
    <xf numFmtId="0" fontId="24" fillId="0" borderId="0" applyAlignment="1" pivotButton="0" quotePrefix="0" xfId="0">
      <alignment horizontal="left" vertical="bottom" wrapText="1"/>
    </xf>
    <xf numFmtId="0" fontId="9" fillId="0" borderId="0" applyAlignment="1" pivotButton="0" quotePrefix="0" xfId="0">
      <alignment horizontal="general" vertical="bottom" wrapText="1"/>
    </xf>
    <xf numFmtId="0" fontId="25" fillId="0" borderId="0" applyAlignment="1" pivotButton="0" quotePrefix="0" xfId="0">
      <alignment horizontal="general" vertical="bottom" wrapText="1"/>
    </xf>
  </cellXfs>
  <cellStyles count="4">
    <cellStyle name="Normal" xfId="0" builtinId="0"/>
    <cellStyle name="Accent1" xfId="1" builtinId="29"/>
    <cellStyle name="20% - Accent1" xfId="2" builtinId="30"/>
    <cellStyle name="Normal 2" xfId="3"/>
  </cellStyles>
  <dxfs count="9">
    <dxf>
      <font>
        <name val="Aptos Narrow"/>
        <family val="2"/>
        <strike val="0"/>
        <outline val="0"/>
        <shadow val="0"/>
        <color theme="1"/>
        <sz val="12"/>
        <vertAlign val="baseline"/>
      </font>
    </dxf>
    <dxf>
      <font>
        <name val="Aptos Narrow"/>
        <family val="2"/>
        <strike val="0"/>
        <outline val="0"/>
        <shadow val="0"/>
        <color theme="1"/>
        <sz val="12"/>
        <vertAlign val="baseline"/>
      </font>
    </dxf>
    <dxf>
      <font>
        <name val="Aptos Narrow"/>
        <family val="2"/>
        <strike val="0"/>
        <outline val="0"/>
        <shadow val="0"/>
        <color theme="1"/>
        <sz val="12"/>
        <vertAlign val="baseline"/>
      </font>
    </dxf>
    <dxf>
      <font>
        <name val="Aptos Narrow"/>
        <family val="2"/>
        <strike val="0"/>
        <outline val="0"/>
        <shadow val="0"/>
        <color theme="1"/>
        <sz val="12"/>
        <vertAlign val="baseline"/>
      </font>
      <fill>
        <patternFill patternType="solid">
          <fgColor indexed="64"/>
          <bgColor theme="0"/>
        </patternFill>
      </fill>
    </dxf>
    <dxf>
      <font>
        <name val="Aptos Narrow"/>
        <family val="2"/>
        <strike val="0"/>
        <outline val="0"/>
        <shadow val="0"/>
        <color theme="1"/>
        <sz val="12"/>
        <vertAlign val="baseline"/>
      </font>
    </dxf>
    <dxf>
      <font>
        <name val="Aptos Narrow"/>
        <family val="2"/>
        <strike val="0"/>
        <outline val="0"/>
        <shadow val="0"/>
        <color theme="1"/>
        <sz val="12"/>
        <vertAlign val="baseline"/>
      </font>
    </dxf>
    <dxf>
      <font>
        <name val="Aptos Narrow"/>
        <family val="2"/>
        <strike val="0"/>
        <outline val="0"/>
        <shadow val="0"/>
        <color theme="1"/>
        <sz val="12"/>
        <vertAlign val="baseline"/>
      </font>
      <numFmt numFmtId="19" formatCode="dd/mm/yyyy"/>
    </dxf>
    <dxf>
      <font>
        <name val="Aptos Narrow"/>
        <family val="2"/>
        <strike val="0"/>
        <outline val="0"/>
        <shadow val="0"/>
        <color theme="1"/>
        <sz val="12"/>
        <vertAlign val="baseline"/>
      </font>
    </dxf>
    <dxf>
      <font>
        <name val="Aptos Narrow"/>
        <family val="2"/>
        <strike val="0"/>
        <outline val="0"/>
        <shadow val="0"/>
        <sz val="12"/>
        <vertAlign val="baseline"/>
      </font>
    </dxf>
  </dxf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twoCellAnchor editAs="oneCell">
    <from>
      <col>13</col>
      <colOff>93600</colOff>
      <row>11</row>
      <rowOff>151920</rowOff>
    </from>
    <to>
      <col>17</col>
      <colOff>399960</colOff>
      <row>14</row>
      <rowOff>25560</rowOff>
    </to>
    <pic>
      <nvPicPr>
        <cNvPr id="1" name="image1.png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18964440" y="4647600"/>
          <a:ext cx="3322800" cy="1016640"/>
        </a:xfrm>
        <a:prstGeom xmlns:a="http://schemas.openxmlformats.org/drawingml/2006/main" prst="rect">
          <avLst/>
        </a:prstGeom>
        <a:noFill xmlns:a="http://schemas.openxmlformats.org/drawingml/2006/main"/>
        <a:ln xmlns:a="http://schemas.openxmlformats.org/drawingml/2006/main" w="0">
          <a:noFill/>
          <a:prstDash val="solid"/>
        </a:ln>
      </spPr>
    </pic>
    <clientData/>
  </twoCellAnchor>
</wsDr>
</file>

<file path=xl/tables/table1.xml><?xml version="1.0" encoding="utf-8"?>
<table xmlns="http://schemas.openxmlformats.org/spreadsheetml/2006/main" id="1" name="Table2" displayName="Table2" ref="A1:G36" headerRowCount="1" totalsRowShown="0" headerRowDxfId="8" dataDxfId="7" headerRowCellStyle="Accent1" dataCellStyle="20% - Accent1">
  <autoFilter ref="A1:G36"/>
  <tableColumns count="7">
    <tableColumn id="1" name="Date" dataDxfId="6" dataCellStyle="20% - Accent1"/>
    <tableColumn id="2" name="Country" dataDxfId="5" dataCellStyle="20% - Accent1"/>
    <tableColumn id="3" name="Description" dataDxfId="4" dataCellStyle="20% - Accent1"/>
    <tableColumn id="8" name="Type" dataDxfId="3" dataCellStyle="20% - Accent1"/>
    <tableColumn id="5" name="Category" dataDxfId="2" dataCellStyle="20% - Accent1"/>
    <tableColumn id="6" name="FX Rate" dataDxfId="1" dataCellStyle="20% - Accent1"/>
    <tableColumn id="7" name="Amount" dataDxfId="0" dataCellStyle="20% - Accent1"/>
  </tableColumns>
  <tableStyleInfo name="TableStyleMedium27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5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Y31"/>
  <sheetViews>
    <sheetView showGridLines="1" zoomScale="100" zoomScaleNormal="100" workbookViewId="0">
      <selection activeCell="A1" sqref="A1"/>
    </sheetView>
  </sheetViews>
  <sheetFormatPr baseColWidth="8" defaultColWidth="12.66015625" defaultRowHeight="15" customHeight="1" zeroHeight="0" outlineLevelRow="0"/>
  <cols>
    <col width="62.49" customWidth="1" min="1" max="1"/>
    <col width="23.33" customWidth="1" min="2" max="2"/>
    <col width="8.33" customWidth="1" min="3" max="3"/>
    <col width="23.33" customWidth="1" min="4" max="4"/>
    <col width="8.33" customWidth="1" min="5" max="5"/>
    <col width="23.33" customWidth="1" min="6" max="6"/>
    <col width="8.33" customWidth="1" min="7" max="7"/>
    <col width="23.33" customWidth="1" min="8" max="8"/>
    <col width="8.33" customWidth="1" min="9" max="9"/>
    <col width="23.33" customWidth="1" min="10" max="10"/>
    <col width="8.33" customWidth="1" min="11" max="11"/>
    <col width="41.49" customWidth="1" min="12" max="12"/>
    <col width="5.5" customWidth="1" min="13" max="13"/>
    <col width="4.82" customWidth="1" min="14" max="14"/>
    <col width="13" customWidth="1" min="15" max="15"/>
    <col width="13" customWidth="1" min="16" max="16"/>
    <col width="13" customWidth="1" min="17" max="17"/>
    <col width="13" customWidth="1" min="18" max="18"/>
    <col width="13" customWidth="1" min="19" max="19"/>
    <col width="13" customWidth="1" min="20" max="20"/>
    <col width="13" customWidth="1" min="21" max="21"/>
    <col width="13" customWidth="1" min="22" max="22"/>
    <col width="13" customWidth="1" min="23" max="23"/>
    <col width="13" customWidth="1" min="24" max="24"/>
    <col width="13" customWidth="1" min="25" max="25"/>
  </cols>
  <sheetData>
    <row r="1" ht="56" customHeight="1">
      <c r="A1" s="85" t="inlineStr">
        <is>
          <t>FOREIGN PROPERTY MTD BRIDGING TEMPLATE - ABRATAX</t>
        </is>
      </c>
      <c r="B1" s="86" t="n"/>
      <c r="C1" s="87" t="n"/>
      <c r="D1" s="87" t="n"/>
      <c r="E1" s="87" t="n"/>
      <c r="F1" s="87" t="n"/>
      <c r="G1" s="87" t="n"/>
      <c r="H1" s="87" t="n"/>
      <c r="I1" s="87" t="n"/>
      <c r="J1" s="87" t="n"/>
      <c r="K1" s="87" t="n"/>
      <c r="L1" s="85" t="n"/>
      <c r="M1" s="87" t="n"/>
      <c r="N1" s="88" t="inlineStr">
        <is>
          <t>INSTRUCTIONS</t>
        </is>
      </c>
      <c r="O1" s="87" t="n"/>
      <c r="P1" s="89" t="n"/>
      <c r="Q1" s="89" t="n"/>
      <c r="R1" s="89" t="n"/>
      <c r="S1" s="89" t="n"/>
      <c r="T1" s="89" t="n"/>
      <c r="U1" s="89" t="n"/>
      <c r="V1" s="89" t="n"/>
      <c r="W1" s="89" t="n"/>
      <c r="X1" s="89" t="n"/>
      <c r="Y1" s="89" t="n"/>
    </row>
    <row r="2" ht="30" customHeight="1">
      <c r="A2" s="90" t="inlineStr">
        <is>
          <t>Template version: FP-1.1.0 (read only - must be present)</t>
        </is>
      </c>
      <c r="B2" s="86" t="n"/>
      <c r="C2" s="87" t="n"/>
      <c r="D2" s="87" t="n"/>
      <c r="E2" s="87" t="n"/>
      <c r="F2" s="87" t="n"/>
      <c r="G2" s="87" t="n"/>
      <c r="H2" s="87" t="n"/>
      <c r="I2" s="87" t="n"/>
      <c r="J2" s="87" t="n"/>
      <c r="K2" s="87" t="n"/>
      <c r="L2" s="85" t="n"/>
      <c r="N2" s="91" t="inlineStr">
        <is>
          <t>1)</t>
        </is>
      </c>
      <c r="O2" s="92" t="inlineStr">
        <is>
          <t>Add this tab to your excel property business working file (your digital records)</t>
        </is>
      </c>
      <c r="P2" s="93" t="n"/>
    </row>
    <row r="3" ht="30" customHeight="1">
      <c r="A3" s="90" t="n"/>
      <c r="B3" s="94" t="inlineStr">
        <is>
          <t>Property #1</t>
        </is>
      </c>
      <c r="C3" s="87" t="n"/>
      <c r="D3" s="94" t="inlineStr">
        <is>
          <t>Property #2</t>
        </is>
      </c>
      <c r="E3" s="87" t="n"/>
      <c r="F3" s="94" t="inlineStr">
        <is>
          <t>Property #3</t>
        </is>
      </c>
      <c r="G3" s="95" t="n"/>
      <c r="H3" s="94" t="inlineStr">
        <is>
          <t>Property #4</t>
        </is>
      </c>
      <c r="I3" s="94" t="n"/>
      <c r="J3" s="94" t="inlineStr">
        <is>
          <t>Property #5</t>
        </is>
      </c>
      <c r="K3" s="85" t="n"/>
      <c r="L3" s="85" t="n"/>
      <c r="N3" s="96" t="inlineStr">
        <is>
          <t xml:space="preserve">2)
</t>
        </is>
      </c>
      <c r="O3" s="97" t="inlineStr">
        <is>
          <t>For each of the coloured boxes, create a formula link to the corresponding box in your property business working file. Any nil values can be populated with a 0, or the cell left blank.</t>
        </is>
      </c>
    </row>
    <row r="4" ht="30" customHeight="1">
      <c r="A4" s="90" t="inlineStr">
        <is>
          <t>PROPERTY NAME</t>
        </is>
      </c>
      <c r="B4" s="98" t="inlineStr">
        <is>
          <t>Spain Property</t>
        </is>
      </c>
      <c r="C4" s="87" t="n"/>
      <c r="D4" s="98" t="inlineStr">
        <is>
          <t>Portugal Property</t>
        </is>
      </c>
      <c r="E4" s="87" t="n"/>
      <c r="F4" s="98" t="n"/>
      <c r="G4" s="87" t="n"/>
      <c r="H4" s="98" t="n"/>
      <c r="I4" s="87" t="n"/>
      <c r="J4" s="98" t="n"/>
      <c r="K4" s="85" t="n"/>
      <c r="L4" s="85" t="n"/>
    </row>
    <row r="5" ht="28" customHeight="1">
      <c r="A5" s="99" t="inlineStr">
        <is>
          <t>ISO 3 letter country code (see other tab)</t>
        </is>
      </c>
      <c r="B5" s="100" t="inlineStr">
        <is>
          <t>ESP</t>
        </is>
      </c>
      <c r="C5" s="87" t="n"/>
      <c r="D5" s="100" t="inlineStr">
        <is>
          <t>PRT</t>
        </is>
      </c>
      <c r="E5" s="87" t="n"/>
      <c r="F5" s="100" t="n"/>
      <c r="G5" s="87" t="n"/>
      <c r="H5" s="100" t="n"/>
      <c r="I5" s="87" t="n"/>
      <c r="J5" s="100" t="n"/>
      <c r="K5" s="85" t="n"/>
      <c r="L5" s="85" t="n"/>
      <c r="N5" s="91" t="inlineStr">
        <is>
          <t>3)</t>
        </is>
      </c>
      <c r="O5" s="92" t="inlineStr">
        <is>
          <t>Once complete, right click on the "abratax_mtd_import" tab at the bottom of this sheet and select "Move or Copy..."</t>
        </is>
      </c>
      <c r="P5" s="93" t="n"/>
    </row>
    <row r="6" ht="30" customHeight="1">
      <c r="A6" s="88" t="n"/>
      <c r="B6" s="86" t="n"/>
      <c r="C6" s="87" t="n"/>
      <c r="D6" s="87" t="n"/>
      <c r="E6" s="87" t="n"/>
      <c r="F6" s="87" t="n"/>
      <c r="G6" s="87" t="n"/>
      <c r="H6" s="87" t="n"/>
      <c r="I6" s="87" t="n"/>
      <c r="J6" s="87" t="n"/>
      <c r="K6" s="85" t="n"/>
      <c r="N6" s="91" t="inlineStr">
        <is>
          <t>4)</t>
        </is>
      </c>
      <c r="O6" s="92" t="inlineStr">
        <is>
          <t>Under the "To Book" dropdown, select "(new book)", press OK.</t>
        </is>
      </c>
      <c r="P6" s="93" t="n"/>
    </row>
    <row r="7" ht="30" customHeight="1">
      <c r="A7" s="101" t="inlineStr">
        <is>
          <t>INCOME</t>
        </is>
      </c>
      <c r="B7" s="101" t="inlineStr">
        <is>
          <t>AMOUNT (£)</t>
        </is>
      </c>
      <c r="D7" s="101" t="inlineStr">
        <is>
          <t>AMOUNT (£)</t>
        </is>
      </c>
      <c r="F7" s="101" t="inlineStr">
        <is>
          <t>AMOUNT (£)</t>
        </is>
      </c>
      <c r="H7" s="101" t="inlineStr">
        <is>
          <t>AMOUNT (£)</t>
        </is>
      </c>
      <c r="J7" s="101" t="inlineStr">
        <is>
          <t>AMOUNT (£)</t>
        </is>
      </c>
      <c r="K7" s="85" t="n"/>
      <c r="N7" s="102" t="inlineStr">
        <is>
          <t xml:space="preserve">5)
</t>
        </is>
      </c>
      <c r="O7" s="103" t="inlineStr">
        <is>
          <t>This tab will move to a new worksheet. Save this new worksheet as a CSV file (File -&gt; Save as, file format = CSV ) and import it to AbraTax</t>
        </is>
      </c>
    </row>
    <row r="8" ht="30" customHeight="1">
      <c r="A8" s="99" t="inlineStr">
        <is>
          <t>Rent Income / rent amount</t>
        </is>
      </c>
      <c r="B8" s="98">
        <f>'C - Summary'!B3</f>
        <v/>
      </c>
      <c r="D8" s="98">
        <f>'C - Summary'!H3</f>
        <v/>
      </c>
      <c r="F8" s="98" t="n"/>
      <c r="H8" s="100" t="n"/>
      <c r="J8" s="100" t="n"/>
    </row>
    <row r="9" ht="30" customHeight="1">
      <c r="A9" s="99" t="inlineStr">
        <is>
          <t>Foreign tax credit relief (enter X if claiming)</t>
        </is>
      </c>
      <c r="B9" s="104" t="n"/>
      <c r="D9" s="98" t="n"/>
      <c r="F9" s="98" t="n"/>
      <c r="H9" s="100" t="n"/>
      <c r="J9" s="100" t="n"/>
      <c r="N9" s="102" t="inlineStr">
        <is>
          <t>6)</t>
        </is>
      </c>
    </row>
    <row r="10" ht="30" customHeight="1">
      <c r="A10" s="99" t="inlineStr">
        <is>
          <t>Premiums of lease grant</t>
        </is>
      </c>
      <c r="B10" s="98" t="n"/>
      <c r="D10" s="98" t="n"/>
      <c r="F10" s="98" t="n"/>
      <c r="H10" s="100" t="n"/>
      <c r="J10" s="100" t="n"/>
      <c r="M10" s="105" t="n"/>
      <c r="O10" s="103" t="inlineStr">
        <is>
          <t>More properties can be added be replicating columns, with one column as a space.</t>
        </is>
      </c>
      <c r="Y10" s="106" t="n"/>
    </row>
    <row r="11" ht="30" customHeight="1">
      <c r="A11" s="99" t="inlineStr">
        <is>
          <t>Foreign tax paid or deducted</t>
        </is>
      </c>
      <c r="B11" s="98" t="n"/>
      <c r="D11" s="98" t="n"/>
      <c r="F11" s="98" t="n"/>
      <c r="H11" s="100" t="n"/>
      <c r="J11" s="100" t="n"/>
      <c r="L11" s="107" t="n"/>
      <c r="M11" s="105" t="n"/>
      <c r="O11" s="106" t="n"/>
      <c r="P11" s="106" t="n"/>
      <c r="Q11" s="106" t="n"/>
      <c r="R11" s="106" t="n"/>
      <c r="S11" s="106" t="n"/>
      <c r="T11" s="106" t="n"/>
      <c r="U11" s="106" t="n"/>
      <c r="V11" s="106" t="n"/>
      <c r="W11" s="106" t="n"/>
      <c r="X11" s="106" t="n"/>
      <c r="Y11" s="106" t="n"/>
    </row>
    <row r="12" ht="30" customHeight="1">
      <c r="A12" s="99" t="inlineStr">
        <is>
          <t>Special withholding tax or Uk tax paid</t>
        </is>
      </c>
      <c r="B12" s="100" t="n"/>
      <c r="D12" s="100" t="n"/>
      <c r="F12" s="100" t="n"/>
      <c r="H12" s="100" t="n"/>
      <c r="J12" s="100" t="n"/>
      <c r="M12" s="105" t="n"/>
    </row>
    <row r="13" ht="30" customHeight="1">
      <c r="A13" s="92" t="n"/>
      <c r="B13" s="92" t="n"/>
      <c r="C13" s="92" t="n"/>
      <c r="D13" s="92" t="n"/>
      <c r="E13" s="92" t="n"/>
      <c r="F13" s="92" t="n"/>
      <c r="G13" s="92" t="n"/>
      <c r="H13" s="92" t="n"/>
      <c r="I13" s="92" t="n"/>
      <c r="J13" s="92" t="n"/>
      <c r="K13" s="92" t="n"/>
      <c r="L13" s="92" t="n"/>
      <c r="M13" s="105" t="n"/>
      <c r="N13" s="108" t="n"/>
    </row>
    <row r="14" ht="30" customHeight="1">
      <c r="A14" s="101" t="inlineStr">
        <is>
          <t>SUMMARY EXPENSES</t>
        </is>
      </c>
      <c r="B14" s="101" t="inlineStr">
        <is>
          <t>AMOUNT (£)</t>
        </is>
      </c>
      <c r="C14" s="92" t="n"/>
      <c r="D14" s="101" t="inlineStr">
        <is>
          <t>AMOUNT (£)</t>
        </is>
      </c>
      <c r="E14" s="92" t="n"/>
      <c r="F14" s="101" t="inlineStr">
        <is>
          <t>AMOUNT (£)</t>
        </is>
      </c>
      <c r="G14" s="92" t="n"/>
      <c r="H14" s="101" t="inlineStr">
        <is>
          <t>AMOUNT (£)</t>
        </is>
      </c>
      <c r="I14" s="92" t="n"/>
      <c r="J14" s="101" t="inlineStr">
        <is>
          <t>AMOUNT (£)</t>
        </is>
      </c>
      <c r="K14" s="92" t="n"/>
      <c r="M14" s="105" t="n"/>
    </row>
    <row r="15" ht="30" customHeight="1">
      <c r="A15" s="109" t="inlineStr">
        <is>
          <t>Consolidated expenses</t>
        </is>
      </c>
      <c r="B15" s="100">
        <f>'C - Summary'!B4-B16-B17</f>
        <v/>
      </c>
      <c r="C15" s="92" t="n"/>
      <c r="D15" s="100">
        <f>'C - Summary'!H4-D16-D17</f>
        <v/>
      </c>
      <c r="E15" s="92" t="n"/>
      <c r="F15" s="100" t="n"/>
      <c r="G15" s="92" t="n"/>
      <c r="H15" s="100" t="n"/>
      <c r="I15" s="92" t="n"/>
      <c r="J15" s="100" t="n"/>
      <c r="K15" s="92" t="n"/>
      <c r="M15" s="105" t="n"/>
    </row>
    <row r="16" ht="30" customHeight="1">
      <c r="A16" s="99" t="inlineStr">
        <is>
          <t>Residential financial cost</t>
        </is>
      </c>
      <c r="B16" s="100">
        <f>SUMIFS('E - 2026-27 Digital Records'!$G:$G,'E - 2026-27 Digital Records'!$B:$B,"ESP",'E - 2026-27 Digital Records'!$E:$E,"Residential finance cost tax reduction",'E - 2026-27 Digital Records'!$A:$A,"&gt;="&amp;DATE(2026,4,1),'E - 2026-27 Digital Records'!$A:$A,"&lt;="&amp;DATE(2026,6,30))</f>
        <v/>
      </c>
      <c r="C16" s="105" t="n"/>
      <c r="D16" s="100">
        <f>SUMIFS('E - 2026-27 Digital Records'!$G:$G,'E - 2026-27 Digital Records'!$B:$B,"PRT",'E - 2026-27 Digital Records'!$E:$E,"Residential finance cost tax reduction",'E - 2026-27 Digital Records'!$A:$A,"&gt;="&amp;DATE(2026,4,1),'E - 2026-27 Digital Records'!$A:$A,"&lt;="&amp;DATE(2026,6,30))</f>
        <v/>
      </c>
      <c r="E16" s="105" t="n"/>
      <c r="F16" s="100" t="n"/>
      <c r="G16" s="105" t="n"/>
      <c r="H16" s="100" t="n"/>
      <c r="I16" s="105" t="n"/>
      <c r="J16" s="100" t="n"/>
      <c r="K16" s="105" t="n"/>
    </row>
    <row r="17" ht="30" customHeight="1">
      <c r="A17" s="99" t="inlineStr">
        <is>
          <t>Brought forward residential financial cost</t>
        </is>
      </c>
      <c r="B17" s="100">
        <f>SUMIFS('E - 2026-27 Digital Records'!$G:$G,'E - 2026-27 Digital Records'!$B:$B,"ESP",'E - 2026-27 Digital Records'!$E:$E,"Brought forward residential financial cost",'E - 2026-27 Digital Records'!$A:$A,"&gt;="&amp;DATE(2026,4,1),'E - 2026-27 Digital Records'!$A:$A,"&lt;="&amp;DATE(2026,6,30))</f>
        <v/>
      </c>
      <c r="C17" s="105" t="n"/>
      <c r="D17" s="100">
        <f>SUMIFS('E - 2026-27 Digital Records'!$G:$G,'E - 2026-27 Digital Records'!$B:$B,"PRT",'E - 2026-27 Digital Records'!$E:$E,"Brought forward residential financial cost",'E - 2026-27 Digital Records'!$A:$A,"&gt;="&amp;DATE(2026,4,1),'E - 2026-27 Digital Records'!$A:$A,"&lt;="&amp;DATE(2026,6,30))</f>
        <v/>
      </c>
      <c r="E17" s="105" t="n"/>
      <c r="F17" s="100" t="n"/>
      <c r="G17" s="105" t="n"/>
      <c r="H17" s="100" t="n"/>
      <c r="I17" s="105" t="n"/>
      <c r="J17" s="100" t="n"/>
      <c r="K17" s="105" t="n"/>
    </row>
    <row r="18" ht="30" customHeight="1">
      <c r="A18" s="99" t="n"/>
      <c r="B18" s="99" t="n"/>
      <c r="C18" s="99" t="n"/>
      <c r="D18" s="99" t="n"/>
      <c r="E18" s="99" t="n"/>
      <c r="F18" s="99" t="n"/>
      <c r="G18" s="99" t="n"/>
      <c r="H18" s="99" t="n"/>
      <c r="I18" s="99" t="n"/>
      <c r="J18" s="99" t="n"/>
      <c r="K18" s="99" t="n"/>
      <c r="L18" s="99" t="n"/>
    </row>
    <row r="19" ht="30" customHeight="1">
      <c r="A19" s="110" t="inlineStr">
        <is>
          <t>OR</t>
        </is>
      </c>
      <c r="B19" s="92" t="n"/>
      <c r="C19" s="92" t="n"/>
      <c r="D19" s="92" t="n"/>
      <c r="E19" s="92" t="n"/>
      <c r="F19" s="92" t="n"/>
      <c r="G19" s="92" t="n"/>
      <c r="H19" s="92" t="n"/>
      <c r="I19" s="92" t="n"/>
      <c r="J19" s="92" t="n"/>
      <c r="K19" s="92" t="n"/>
      <c r="L19" s="92" t="n"/>
      <c r="M19" s="105" t="n"/>
    </row>
    <row r="20" ht="30" customHeight="1">
      <c r="A20" s="99" t="n"/>
      <c r="B20" s="92" t="n"/>
      <c r="C20" s="92" t="n"/>
      <c r="D20" s="92" t="n"/>
      <c r="E20" s="92" t="n"/>
      <c r="F20" s="92" t="n"/>
      <c r="G20" s="92" t="n"/>
      <c r="H20" s="92" t="n"/>
      <c r="I20" s="92" t="n"/>
      <c r="J20" s="92" t="n"/>
      <c r="K20" s="92" t="n"/>
      <c r="L20" s="111" t="n"/>
      <c r="M20" s="105" t="n"/>
    </row>
    <row r="21" ht="30" customHeight="1">
      <c r="A21" s="101" t="inlineStr">
        <is>
          <t>DETAILED EXPENSES</t>
        </is>
      </c>
      <c r="B21" s="101" t="inlineStr">
        <is>
          <t>AMOUNT (£)</t>
        </is>
      </c>
      <c r="C21" s="105" t="n"/>
      <c r="D21" s="101" t="inlineStr">
        <is>
          <t>AMOUNT (£)</t>
        </is>
      </c>
      <c r="E21" s="105" t="n"/>
      <c r="F21" s="101" t="inlineStr">
        <is>
          <t>AMOUNT (£)</t>
        </is>
      </c>
      <c r="G21" s="105" t="n"/>
      <c r="H21" s="101" t="inlineStr">
        <is>
          <t>AMOUNT (£)</t>
        </is>
      </c>
      <c r="I21" s="105" t="n"/>
      <c r="J21" s="101" t="inlineStr">
        <is>
          <t>AMOUNT (£)</t>
        </is>
      </c>
      <c r="K21" s="105" t="n"/>
      <c r="M21" s="105" t="n"/>
    </row>
    <row r="22" ht="30" customHeight="1">
      <c r="A22" s="99" t="inlineStr">
        <is>
          <t>Premises running costs</t>
        </is>
      </c>
      <c r="B22" s="98" t="n"/>
      <c r="D22" s="98" t="n"/>
      <c r="F22" s="98" t="n"/>
      <c r="H22" s="98" t="n"/>
      <c r="J22" s="98" t="n"/>
      <c r="M22" s="105" t="n"/>
    </row>
    <row r="23" ht="30" customHeight="1">
      <c r="A23" s="99" t="inlineStr">
        <is>
          <t>Repairs and maintenance</t>
        </is>
      </c>
      <c r="B23" s="100" t="n"/>
      <c r="C23" s="105" t="n"/>
      <c r="D23" s="100" t="n"/>
      <c r="E23" s="105" t="n"/>
      <c r="F23" s="100" t="n"/>
      <c r="G23" s="105" t="n"/>
      <c r="H23" s="100" t="n"/>
      <c r="I23" s="105" t="n"/>
      <c r="J23" s="100" t="n"/>
      <c r="K23" s="105" t="n"/>
      <c r="L23" s="112" t="n"/>
      <c r="M23" s="105" t="n"/>
    </row>
    <row r="24" ht="30" customHeight="1">
      <c r="A24" s="99" t="inlineStr">
        <is>
          <t>Financial costs</t>
        </is>
      </c>
      <c r="B24" s="100" t="n"/>
      <c r="C24" s="105" t="n"/>
      <c r="D24" s="100" t="n"/>
      <c r="E24" s="105" t="n"/>
      <c r="F24" s="100" t="n"/>
      <c r="G24" s="105" t="n"/>
      <c r="H24" s="100" t="n"/>
      <c r="I24" s="105" t="n"/>
      <c r="J24" s="100" t="n"/>
      <c r="K24" s="105" t="n"/>
      <c r="M24" s="105" t="n"/>
    </row>
    <row r="25" ht="30" customHeight="1">
      <c r="A25" s="99" t="inlineStr">
        <is>
          <t>Professional fees</t>
        </is>
      </c>
      <c r="B25" s="100" t="n"/>
      <c r="C25" s="105" t="n"/>
      <c r="D25" s="100" t="n"/>
      <c r="E25" s="105" t="n"/>
      <c r="F25" s="100" t="n"/>
      <c r="G25" s="105" t="n"/>
      <c r="H25" s="100" t="n"/>
      <c r="I25" s="105" t="n"/>
      <c r="J25" s="100" t="n"/>
      <c r="K25" s="105" t="n"/>
    </row>
    <row r="26" ht="30" customHeight="1">
      <c r="A26" s="99" t="inlineStr">
        <is>
          <t>Travel costs</t>
        </is>
      </c>
      <c r="B26" s="100" t="n"/>
      <c r="C26" s="105" t="n"/>
      <c r="D26" s="100" t="n"/>
      <c r="E26" s="105" t="n"/>
      <c r="F26" s="100" t="n"/>
      <c r="G26" s="105" t="n"/>
      <c r="H26" s="100" t="n"/>
      <c r="I26" s="105" t="n"/>
      <c r="J26" s="100" t="n"/>
      <c r="K26" s="105" t="n"/>
    </row>
    <row r="27" ht="30" customHeight="1">
      <c r="A27" s="99" t="inlineStr">
        <is>
          <t>Cost of services</t>
        </is>
      </c>
      <c r="B27" s="100" t="n"/>
      <c r="C27" s="105" t="n"/>
      <c r="D27" s="100" t="n"/>
      <c r="E27" s="105" t="n"/>
      <c r="F27" s="100" t="n"/>
      <c r="G27" s="105" t="n"/>
      <c r="H27" s="100" t="n"/>
      <c r="I27" s="105" t="n"/>
      <c r="J27" s="100" t="n"/>
      <c r="K27" s="105" t="n"/>
    </row>
    <row r="28" ht="30" customHeight="1">
      <c r="A28" s="99" t="inlineStr">
        <is>
          <t>Other</t>
        </is>
      </c>
      <c r="B28" s="100" t="n"/>
      <c r="C28" s="105" t="n"/>
      <c r="D28" s="100" t="n"/>
      <c r="E28" s="105" t="n"/>
      <c r="F28" s="100" t="n"/>
      <c r="G28" s="105" t="n"/>
      <c r="H28" s="100" t="n"/>
      <c r="I28" s="105" t="n"/>
      <c r="J28" s="100" t="n"/>
      <c r="K28" s="105" t="n"/>
    </row>
    <row r="29" ht="30" customHeight="1">
      <c r="A29" s="99" t="inlineStr">
        <is>
          <t>Residential financial cost</t>
        </is>
      </c>
      <c r="B29" s="100" t="n"/>
      <c r="C29" s="105" t="n"/>
      <c r="D29" s="100" t="n"/>
      <c r="E29" s="105" t="n"/>
      <c r="F29" s="100" t="n"/>
      <c r="G29" s="105" t="n"/>
      <c r="H29" s="100" t="n"/>
      <c r="I29" s="105" t="n"/>
      <c r="J29" s="100" t="n"/>
      <c r="K29" s="105" t="n"/>
    </row>
    <row r="30" ht="30" customHeight="1">
      <c r="A30" s="99" t="inlineStr">
        <is>
          <t>Brought forward residential financial cost</t>
        </is>
      </c>
      <c r="B30" s="100" t="n"/>
      <c r="C30" s="105" t="n"/>
      <c r="D30" s="100" t="n"/>
      <c r="E30" s="105" t="n"/>
      <c r="F30" s="100" t="n"/>
      <c r="G30" s="105" t="n"/>
      <c r="H30" s="100" t="n"/>
      <c r="I30" s="105" t="n"/>
      <c r="J30" s="100" t="n"/>
      <c r="K30" s="105" t="n"/>
    </row>
    <row r="31" ht="15.75" customHeight="1">
      <c r="A31" s="113" t="n"/>
      <c r="L31" s="106" t="n"/>
    </row>
  </sheetData>
  <mergeCells count="6">
    <mergeCell ref="N9:N10"/>
    <mergeCell ref="O3:Y4"/>
    <mergeCell ref="N3:N4"/>
    <mergeCell ref="O7:Y8"/>
    <mergeCell ref="O10:X10"/>
    <mergeCell ref="N7:N8"/>
  </mergeCells>
  <printOptions horizontalCentered="0" verticalCentered="0" headings="0" gridLines="0" gridLinesSet="1"/>
  <pageMargins left="0.7" right="0.7" top="0.75" bottom="0.75" header="0.511811023622047" footer="0.511811023622047"/>
  <pageSetup orientation="portrait" paperSize="9" scale="100" fitToHeight="1" fitToWidth="1" pageOrder="downThenOver" blackAndWhite="0" draft="0" horizontalDpi="300" verticalDpi="300" copies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50"/>
  <sheetViews>
    <sheetView workbookViewId="0">
      <selection activeCell="B196" sqref="B196"/>
    </sheetView>
  </sheetViews>
  <sheetFormatPr baseColWidth="10" defaultColWidth="12.6640625" defaultRowHeight="15" customHeight="1"/>
  <cols>
    <col width="56" customWidth="1" style="62" min="1" max="1"/>
    <col width="20" customWidth="1" style="62" min="2" max="2"/>
    <col width="10" customWidth="1" style="62" min="3" max="26"/>
    <col width="12.6640625" customWidth="1" style="62" min="27" max="16384"/>
  </cols>
  <sheetData>
    <row r="1" ht="16.5" customHeight="1">
      <c r="A1" s="16" t="inlineStr">
        <is>
          <t>Country Name</t>
        </is>
      </c>
      <c r="B1" s="16" t="inlineStr">
        <is>
          <t>ISO Country Code</t>
        </is>
      </c>
    </row>
    <row r="2" ht="16.5" customHeight="1">
      <c r="A2" s="15" t="inlineStr">
        <is>
          <t>Afghanistan</t>
        </is>
      </c>
      <c r="B2" s="15" t="inlineStr">
        <is>
          <t>AFG</t>
        </is>
      </c>
    </row>
    <row r="3" ht="16.5" customHeight="1">
      <c r="A3" s="15" t="inlineStr">
        <is>
          <t>Albania</t>
        </is>
      </c>
      <c r="B3" s="15" t="inlineStr">
        <is>
          <t>ALB</t>
        </is>
      </c>
    </row>
    <row r="4" ht="16.5" customHeight="1">
      <c r="A4" s="15" t="inlineStr">
        <is>
          <t>Algeria</t>
        </is>
      </c>
      <c r="B4" s="15" t="inlineStr">
        <is>
          <t>DZA</t>
        </is>
      </c>
    </row>
    <row r="5" ht="16.5" customHeight="1">
      <c r="A5" s="15" t="inlineStr">
        <is>
          <t>American Samoa</t>
        </is>
      </c>
      <c r="B5" s="15" t="inlineStr">
        <is>
          <t>ASM</t>
        </is>
      </c>
    </row>
    <row r="6" ht="16.5" customHeight="1">
      <c r="A6" s="15" t="inlineStr">
        <is>
          <t>Andorra</t>
        </is>
      </c>
      <c r="B6" s="15" t="inlineStr">
        <is>
          <t>AND</t>
        </is>
      </c>
    </row>
    <row r="7" ht="16.5" customHeight="1">
      <c r="A7" s="15" t="inlineStr">
        <is>
          <t>Angola</t>
        </is>
      </c>
      <c r="B7" s="15" t="inlineStr">
        <is>
          <t>AGO</t>
        </is>
      </c>
    </row>
    <row r="8" ht="16.5" customHeight="1">
      <c r="A8" s="15" t="inlineStr">
        <is>
          <t>Anguilla</t>
        </is>
      </c>
      <c r="B8" s="15" t="inlineStr">
        <is>
          <t>AIA</t>
        </is>
      </c>
    </row>
    <row r="9" ht="16.5" customHeight="1">
      <c r="A9" s="15" t="inlineStr">
        <is>
          <t>Antarctica</t>
        </is>
      </c>
      <c r="B9" s="15" t="inlineStr">
        <is>
          <t>ATA</t>
        </is>
      </c>
    </row>
    <row r="10" ht="16.5" customHeight="1">
      <c r="A10" s="15" t="inlineStr">
        <is>
          <t>Antigua and Barbuda</t>
        </is>
      </c>
      <c r="B10" s="15" t="inlineStr">
        <is>
          <t>ATG</t>
        </is>
      </c>
    </row>
    <row r="11" ht="16.5" customHeight="1">
      <c r="A11" s="15" t="inlineStr">
        <is>
          <t>Argentina</t>
        </is>
      </c>
      <c r="B11" s="15" t="inlineStr">
        <is>
          <t>ARG</t>
        </is>
      </c>
    </row>
    <row r="12" ht="16.5" customHeight="1">
      <c r="A12" s="15" t="inlineStr">
        <is>
          <t>Armenia</t>
        </is>
      </c>
      <c r="B12" s="15" t="inlineStr">
        <is>
          <t>ARM</t>
        </is>
      </c>
    </row>
    <row r="13" ht="16.5" customHeight="1">
      <c r="A13" s="15" t="inlineStr">
        <is>
          <t>Aruba</t>
        </is>
      </c>
      <c r="B13" s="15" t="inlineStr">
        <is>
          <t>ABW</t>
        </is>
      </c>
    </row>
    <row r="14" ht="16.5" customHeight="1">
      <c r="A14" s="15" t="inlineStr">
        <is>
          <t>Australia</t>
        </is>
      </c>
      <c r="B14" s="15" t="inlineStr">
        <is>
          <t>AUS</t>
        </is>
      </c>
    </row>
    <row r="15" ht="16.5" customHeight="1">
      <c r="A15" s="15" t="inlineStr">
        <is>
          <t>Austria</t>
        </is>
      </c>
      <c r="B15" s="15" t="inlineStr">
        <is>
          <t>AUT</t>
        </is>
      </c>
    </row>
    <row r="16" ht="16.5" customHeight="1">
      <c r="A16" s="15" t="inlineStr">
        <is>
          <t>Azerbaijan</t>
        </is>
      </c>
      <c r="B16" s="15" t="inlineStr">
        <is>
          <t>AZE</t>
        </is>
      </c>
    </row>
    <row r="17" ht="16.5" customHeight="1">
      <c r="A17" s="15" t="inlineStr">
        <is>
          <t>Bahamas (The)</t>
        </is>
      </c>
      <c r="B17" s="15" t="inlineStr">
        <is>
          <t>BHS</t>
        </is>
      </c>
    </row>
    <row r="18" ht="16.5" customHeight="1">
      <c r="A18" s="15" t="inlineStr">
        <is>
          <t>Bahrain</t>
        </is>
      </c>
      <c r="B18" s="15" t="inlineStr">
        <is>
          <t>BHR</t>
        </is>
      </c>
    </row>
    <row r="19" ht="16.5" customHeight="1">
      <c r="A19" s="15" t="inlineStr">
        <is>
          <t>Bangladesh</t>
        </is>
      </c>
      <c r="B19" s="15" t="inlineStr">
        <is>
          <t>BGD</t>
        </is>
      </c>
    </row>
    <row r="20" ht="16.5" customHeight="1">
      <c r="A20" s="15" t="inlineStr">
        <is>
          <t>Barbados</t>
        </is>
      </c>
      <c r="B20" s="15" t="inlineStr">
        <is>
          <t>BRB</t>
        </is>
      </c>
    </row>
    <row r="21" ht="16.5" customHeight="1">
      <c r="A21" s="15" t="inlineStr">
        <is>
          <t>Belarus</t>
        </is>
      </c>
      <c r="B21" s="15" t="inlineStr">
        <is>
          <t>BLR</t>
        </is>
      </c>
    </row>
    <row r="22" ht="16.5" customHeight="1">
      <c r="A22" s="15" t="inlineStr">
        <is>
          <t>Belgium</t>
        </is>
      </c>
      <c r="B22" s="15" t="inlineStr">
        <is>
          <t>BEL</t>
        </is>
      </c>
    </row>
    <row r="23" ht="16.5" customHeight="1">
      <c r="A23" s="15" t="inlineStr">
        <is>
          <t>Belize</t>
        </is>
      </c>
      <c r="B23" s="15" t="inlineStr">
        <is>
          <t>BLZ</t>
        </is>
      </c>
    </row>
    <row r="24" ht="16.5" customHeight="1">
      <c r="A24" s="15" t="inlineStr">
        <is>
          <t>Benin</t>
        </is>
      </c>
      <c r="B24" s="15" t="inlineStr">
        <is>
          <t>BEN</t>
        </is>
      </c>
    </row>
    <row r="25" ht="16.5" customHeight="1">
      <c r="A25" s="15" t="inlineStr">
        <is>
          <t>Bermuda</t>
        </is>
      </c>
      <c r="B25" s="15" t="inlineStr">
        <is>
          <t>BMU</t>
        </is>
      </c>
    </row>
    <row r="26" ht="16.5" customHeight="1">
      <c r="A26" s="15" t="inlineStr">
        <is>
          <t>Bhutan</t>
        </is>
      </c>
      <c r="B26" s="15" t="inlineStr">
        <is>
          <t>BTN</t>
        </is>
      </c>
    </row>
    <row r="27" ht="16.5" customHeight="1">
      <c r="A27" s="15" t="inlineStr">
        <is>
          <t>Bolivia (Plurinational State of)</t>
        </is>
      </c>
      <c r="B27" s="15" t="inlineStr">
        <is>
          <t>BOL</t>
        </is>
      </c>
    </row>
    <row r="28" ht="16.5" customHeight="1">
      <c r="A28" s="15" t="inlineStr">
        <is>
          <t>Bonaire, Sint Eustatius and Saba</t>
        </is>
      </c>
      <c r="B28" s="15" t="inlineStr">
        <is>
          <t>BES</t>
        </is>
      </c>
    </row>
    <row r="29" ht="16.5" customHeight="1">
      <c r="A29" s="15" t="inlineStr">
        <is>
          <t>Bosnia and Herzegovina</t>
        </is>
      </c>
      <c r="B29" s="15" t="inlineStr">
        <is>
          <t>BIH</t>
        </is>
      </c>
    </row>
    <row r="30" ht="16.5" customHeight="1">
      <c r="A30" s="15" t="inlineStr">
        <is>
          <t>Botswana</t>
        </is>
      </c>
      <c r="B30" s="15" t="inlineStr">
        <is>
          <t>BWA</t>
        </is>
      </c>
    </row>
    <row r="31" ht="16.5" customHeight="1">
      <c r="A31" s="15" t="inlineStr">
        <is>
          <t>Bouvet Island</t>
        </is>
      </c>
      <c r="B31" s="15" t="inlineStr">
        <is>
          <t>BVT</t>
        </is>
      </c>
    </row>
    <row r="32" ht="16.5" customHeight="1">
      <c r="A32" s="15" t="inlineStr">
        <is>
          <t>Brazil</t>
        </is>
      </c>
      <c r="B32" s="15" t="inlineStr">
        <is>
          <t>BRA</t>
        </is>
      </c>
    </row>
    <row r="33" ht="16.5" customHeight="1">
      <c r="A33" s="15" t="inlineStr">
        <is>
          <t>British Indian Ocean Territory (the)</t>
        </is>
      </c>
      <c r="B33" s="15" t="inlineStr">
        <is>
          <t>IOT</t>
        </is>
      </c>
    </row>
    <row r="34" ht="16.5" customHeight="1">
      <c r="A34" s="15" t="inlineStr">
        <is>
          <t>Brunei Darussalam</t>
        </is>
      </c>
      <c r="B34" s="15" t="inlineStr">
        <is>
          <t>BRN</t>
        </is>
      </c>
    </row>
    <row r="35" ht="16.5" customHeight="1">
      <c r="A35" s="15" t="inlineStr">
        <is>
          <t>Bulgaria</t>
        </is>
      </c>
      <c r="B35" s="15" t="inlineStr">
        <is>
          <t>BGR</t>
        </is>
      </c>
    </row>
    <row r="36" ht="16.5" customHeight="1">
      <c r="A36" s="15" t="inlineStr">
        <is>
          <t>Burkina Faso</t>
        </is>
      </c>
      <c r="B36" s="15" t="inlineStr">
        <is>
          <t>BFA</t>
        </is>
      </c>
    </row>
    <row r="37" ht="16.5" customHeight="1">
      <c r="A37" s="15" t="inlineStr">
        <is>
          <t>Burundi</t>
        </is>
      </c>
      <c r="B37" s="15" t="inlineStr">
        <is>
          <t>BDI</t>
        </is>
      </c>
    </row>
    <row r="38" ht="16.5" customHeight="1">
      <c r="A38" s="15" t="inlineStr">
        <is>
          <t>Cabo Verde</t>
        </is>
      </c>
      <c r="B38" s="15" t="inlineStr">
        <is>
          <t>CPV</t>
        </is>
      </c>
    </row>
    <row r="39" ht="16.5" customHeight="1">
      <c r="A39" s="15" t="inlineStr">
        <is>
          <t>Cambodia</t>
        </is>
      </c>
      <c r="B39" s="15" t="inlineStr">
        <is>
          <t>KHM</t>
        </is>
      </c>
    </row>
    <row r="40" ht="16.5" customHeight="1">
      <c r="A40" s="15" t="inlineStr">
        <is>
          <t>Cameroon</t>
        </is>
      </c>
      <c r="B40" s="15" t="inlineStr">
        <is>
          <t>CMR</t>
        </is>
      </c>
    </row>
    <row r="41" ht="16.5" customHeight="1">
      <c r="A41" s="15" t="inlineStr">
        <is>
          <t>Canada</t>
        </is>
      </c>
      <c r="B41" s="15" t="inlineStr">
        <is>
          <t>CAN</t>
        </is>
      </c>
    </row>
    <row r="42" ht="16.5" customHeight="1">
      <c r="A42" s="15" t="inlineStr">
        <is>
          <t>Cayman Islands (the)</t>
        </is>
      </c>
      <c r="B42" s="15" t="inlineStr">
        <is>
          <t>CYM</t>
        </is>
      </c>
    </row>
    <row r="43" ht="16.5" customHeight="1">
      <c r="A43" s="15" t="inlineStr">
        <is>
          <t>Central African Republic (the)</t>
        </is>
      </c>
      <c r="B43" s="15" t="inlineStr">
        <is>
          <t>CAF</t>
        </is>
      </c>
    </row>
    <row r="44" ht="16.5" customHeight="1">
      <c r="A44" s="15" t="inlineStr">
        <is>
          <t>Chad</t>
        </is>
      </c>
      <c r="B44" s="15" t="inlineStr">
        <is>
          <t>TCD</t>
        </is>
      </c>
    </row>
    <row r="45" ht="16.5" customHeight="1">
      <c r="A45" s="15" t="inlineStr">
        <is>
          <t>Chile</t>
        </is>
      </c>
      <c r="B45" s="15" t="inlineStr">
        <is>
          <t>CHL</t>
        </is>
      </c>
    </row>
    <row r="46" ht="16.5" customHeight="1">
      <c r="A46" s="15" t="inlineStr">
        <is>
          <t>China</t>
        </is>
      </c>
      <c r="B46" s="15" t="inlineStr">
        <is>
          <t>CHN</t>
        </is>
      </c>
    </row>
    <row r="47" ht="16.5" customHeight="1">
      <c r="A47" s="15" t="inlineStr">
        <is>
          <t>Christmas Island</t>
        </is>
      </c>
      <c r="B47" s="15" t="inlineStr">
        <is>
          <t>CXR</t>
        </is>
      </c>
    </row>
    <row r="48" ht="16.5" customHeight="1">
      <c r="A48" s="15" t="inlineStr">
        <is>
          <t>Cocos (Keeling) Islands (the)</t>
        </is>
      </c>
      <c r="B48" s="15" t="inlineStr">
        <is>
          <t>CCK</t>
        </is>
      </c>
    </row>
    <row r="49" ht="16.5" customHeight="1">
      <c r="A49" s="15" t="inlineStr">
        <is>
          <t>Colombia</t>
        </is>
      </c>
      <c r="B49" s="15" t="inlineStr">
        <is>
          <t>COL</t>
        </is>
      </c>
    </row>
    <row r="50" ht="16.5" customHeight="1">
      <c r="A50" s="15" t="inlineStr">
        <is>
          <t>Comoros (the)</t>
        </is>
      </c>
      <c r="B50" s="15" t="inlineStr">
        <is>
          <t>COM</t>
        </is>
      </c>
    </row>
    <row r="51" ht="16.5" customHeight="1">
      <c r="A51" s="15" t="inlineStr">
        <is>
          <t>Congo (the Democratic Republic of the)</t>
        </is>
      </c>
      <c r="B51" s="15" t="inlineStr">
        <is>
          <t>COD</t>
        </is>
      </c>
    </row>
    <row r="52" ht="16.5" customHeight="1">
      <c r="A52" s="15" t="inlineStr">
        <is>
          <t>Congo (the)</t>
        </is>
      </c>
      <c r="B52" s="15" t="inlineStr">
        <is>
          <t>COG</t>
        </is>
      </c>
    </row>
    <row r="53" ht="16.5" customHeight="1">
      <c r="A53" s="15" t="inlineStr">
        <is>
          <t>Cook Islands (the)</t>
        </is>
      </c>
      <c r="B53" s="15" t="inlineStr">
        <is>
          <t>COK</t>
        </is>
      </c>
    </row>
    <row r="54" ht="16.5" customHeight="1">
      <c r="A54" s="15" t="inlineStr">
        <is>
          <t>Costa Rica</t>
        </is>
      </c>
      <c r="B54" s="15" t="inlineStr">
        <is>
          <t>CRI</t>
        </is>
      </c>
    </row>
    <row r="55" ht="16.5" customHeight="1">
      <c r="A55" s="15" t="inlineStr">
        <is>
          <t>Croatia</t>
        </is>
      </c>
      <c r="B55" s="15" t="inlineStr">
        <is>
          <t>HRV</t>
        </is>
      </c>
    </row>
    <row r="56" ht="16.5" customHeight="1">
      <c r="A56" s="15" t="inlineStr">
        <is>
          <t>Cuba</t>
        </is>
      </c>
      <c r="B56" s="15" t="inlineStr">
        <is>
          <t>CUB</t>
        </is>
      </c>
    </row>
    <row r="57" ht="16.5" customHeight="1">
      <c r="A57" s="15" t="inlineStr">
        <is>
          <t>Curaçao</t>
        </is>
      </c>
      <c r="B57" s="15" t="inlineStr">
        <is>
          <t>CUW</t>
        </is>
      </c>
    </row>
    <row r="58" ht="16.5" customHeight="1">
      <c r="A58" s="15" t="inlineStr">
        <is>
          <t>Cyprus</t>
        </is>
      </c>
      <c r="B58" s="15" t="inlineStr">
        <is>
          <t>CYP</t>
        </is>
      </c>
    </row>
    <row r="59" ht="16.5" customHeight="1">
      <c r="A59" s="15" t="inlineStr">
        <is>
          <t>Czechia</t>
        </is>
      </c>
      <c r="B59" s="15" t="inlineStr">
        <is>
          <t>CZE</t>
        </is>
      </c>
    </row>
    <row r="60" ht="16.5" customHeight="1">
      <c r="A60" s="15" t="inlineStr">
        <is>
          <t>Côte d'Ivoire</t>
        </is>
      </c>
      <c r="B60" s="15" t="inlineStr">
        <is>
          <t>CIV</t>
        </is>
      </c>
    </row>
    <row r="61" ht="16.5" customHeight="1">
      <c r="A61" s="15" t="inlineStr">
        <is>
          <t>Denmark</t>
        </is>
      </c>
      <c r="B61" s="15" t="inlineStr">
        <is>
          <t>DNK</t>
        </is>
      </c>
    </row>
    <row r="62" ht="16.5" customHeight="1">
      <c r="A62" s="15" t="inlineStr">
        <is>
          <t>Djibouti</t>
        </is>
      </c>
      <c r="B62" s="15" t="inlineStr">
        <is>
          <t>DJI</t>
        </is>
      </c>
    </row>
    <row r="63" ht="16.5" customHeight="1">
      <c r="A63" s="15" t="inlineStr">
        <is>
          <t>Dominica</t>
        </is>
      </c>
      <c r="B63" s="15" t="inlineStr">
        <is>
          <t>DMA</t>
        </is>
      </c>
    </row>
    <row r="64" ht="16.5" customHeight="1">
      <c r="A64" s="15" t="inlineStr">
        <is>
          <t>Dominican Republic (the)</t>
        </is>
      </c>
      <c r="B64" s="15" t="inlineStr">
        <is>
          <t>DOM</t>
        </is>
      </c>
    </row>
    <row r="65" ht="16.5" customHeight="1">
      <c r="A65" s="15" t="inlineStr">
        <is>
          <t>Ecuador</t>
        </is>
      </c>
      <c r="B65" s="15" t="inlineStr">
        <is>
          <t>ECU</t>
        </is>
      </c>
    </row>
    <row r="66" ht="16.5" customHeight="1">
      <c r="A66" s="15" t="inlineStr">
        <is>
          <t>Egypt</t>
        </is>
      </c>
      <c r="B66" s="15" t="inlineStr">
        <is>
          <t>EGY</t>
        </is>
      </c>
    </row>
    <row r="67" ht="16.5" customHeight="1">
      <c r="A67" s="15" t="inlineStr">
        <is>
          <t>El Salvador</t>
        </is>
      </c>
      <c r="B67" s="15" t="inlineStr">
        <is>
          <t>SLV</t>
        </is>
      </c>
    </row>
    <row r="68" ht="16.5" customHeight="1">
      <c r="A68" s="15" t="inlineStr">
        <is>
          <t>Equatorial Guinea</t>
        </is>
      </c>
      <c r="B68" s="15" t="inlineStr">
        <is>
          <t>GNQ</t>
        </is>
      </c>
    </row>
    <row r="69" ht="16.5" customHeight="1">
      <c r="A69" s="15" t="inlineStr">
        <is>
          <t>Eritrea</t>
        </is>
      </c>
      <c r="B69" s="15" t="inlineStr">
        <is>
          <t>ERI</t>
        </is>
      </c>
    </row>
    <row r="70" ht="16.5" customHeight="1">
      <c r="A70" s="15" t="inlineStr">
        <is>
          <t>Estonia</t>
        </is>
      </c>
      <c r="B70" s="15" t="inlineStr">
        <is>
          <t>EST</t>
        </is>
      </c>
    </row>
    <row r="71" ht="16.5" customHeight="1">
      <c r="A71" s="15" t="inlineStr">
        <is>
          <t>Eswatini</t>
        </is>
      </c>
      <c r="B71" s="15" t="inlineStr">
        <is>
          <t>SWZ</t>
        </is>
      </c>
    </row>
    <row r="72" ht="16.5" customHeight="1">
      <c r="A72" s="15" t="inlineStr">
        <is>
          <t>Ethiopia</t>
        </is>
      </c>
      <c r="B72" s="15" t="inlineStr">
        <is>
          <t>ETH</t>
        </is>
      </c>
    </row>
    <row r="73" ht="16.5" customHeight="1">
      <c r="A73" s="15" t="inlineStr">
        <is>
          <t>Falkland Islands (the) [Malvinas]</t>
        </is>
      </c>
      <c r="B73" s="15" t="inlineStr">
        <is>
          <t>FLK</t>
        </is>
      </c>
    </row>
    <row r="74" ht="16.5" customHeight="1">
      <c r="A74" s="15" t="inlineStr">
        <is>
          <t>Faroe Islands (the)</t>
        </is>
      </c>
      <c r="B74" s="15" t="inlineStr">
        <is>
          <t>FRO</t>
        </is>
      </c>
    </row>
    <row r="75" ht="16.5" customHeight="1">
      <c r="A75" s="15" t="inlineStr">
        <is>
          <t>Fiji</t>
        </is>
      </c>
      <c r="B75" s="15" t="inlineStr">
        <is>
          <t>FJI</t>
        </is>
      </c>
    </row>
    <row r="76" ht="16.5" customHeight="1">
      <c r="A76" s="15" t="inlineStr">
        <is>
          <t>Finland</t>
        </is>
      </c>
      <c r="B76" s="15" t="inlineStr">
        <is>
          <t>FIN</t>
        </is>
      </c>
    </row>
    <row r="77" ht="16.5" customHeight="1">
      <c r="A77" s="15" t="inlineStr">
        <is>
          <t>France</t>
        </is>
      </c>
      <c r="B77" s="15" t="inlineStr">
        <is>
          <t>FRA</t>
        </is>
      </c>
    </row>
    <row r="78" ht="16.5" customHeight="1">
      <c r="A78" s="15" t="inlineStr">
        <is>
          <t>French Guiana</t>
        </is>
      </c>
      <c r="B78" s="15" t="inlineStr">
        <is>
          <t>GUF</t>
        </is>
      </c>
    </row>
    <row r="79" ht="16.5" customHeight="1">
      <c r="A79" s="15" t="inlineStr">
        <is>
          <t>French Polynesia</t>
        </is>
      </c>
      <c r="B79" s="15" t="inlineStr">
        <is>
          <t>PYF</t>
        </is>
      </c>
    </row>
    <row r="80" ht="16.5" customHeight="1">
      <c r="A80" s="15" t="inlineStr">
        <is>
          <t>French Southern Territories (the)</t>
        </is>
      </c>
      <c r="B80" s="15" t="inlineStr">
        <is>
          <t>ATF</t>
        </is>
      </c>
    </row>
    <row r="81" ht="16.5" customHeight="1">
      <c r="A81" s="15" t="inlineStr">
        <is>
          <t>Gabon</t>
        </is>
      </c>
      <c r="B81" s="15" t="inlineStr">
        <is>
          <t>GAB</t>
        </is>
      </c>
    </row>
    <row r="82" ht="16.5" customHeight="1">
      <c r="A82" s="15" t="inlineStr">
        <is>
          <t>Gambia (the)</t>
        </is>
      </c>
      <c r="B82" s="15" t="inlineStr">
        <is>
          <t>GMB</t>
        </is>
      </c>
    </row>
    <row r="83" ht="16.5" customHeight="1">
      <c r="A83" s="15" t="inlineStr">
        <is>
          <t>Georgia</t>
        </is>
      </c>
      <c r="B83" s="15" t="inlineStr">
        <is>
          <t>GEO</t>
        </is>
      </c>
    </row>
    <row r="84" ht="16.5" customHeight="1">
      <c r="A84" s="15" t="inlineStr">
        <is>
          <t>Germany</t>
        </is>
      </c>
      <c r="B84" s="15" t="inlineStr">
        <is>
          <t>DEU</t>
        </is>
      </c>
    </row>
    <row r="85" ht="16.5" customHeight="1">
      <c r="A85" s="15" t="inlineStr">
        <is>
          <t>Ghana</t>
        </is>
      </c>
      <c r="B85" s="15" t="inlineStr">
        <is>
          <t>GHA</t>
        </is>
      </c>
    </row>
    <row r="86" ht="16.5" customHeight="1">
      <c r="A86" s="15" t="inlineStr">
        <is>
          <t>Gibraltar</t>
        </is>
      </c>
      <c r="B86" s="15" t="inlineStr">
        <is>
          <t>GIB</t>
        </is>
      </c>
    </row>
    <row r="87" ht="16.5" customHeight="1">
      <c r="A87" s="15" t="inlineStr">
        <is>
          <t>Greece</t>
        </is>
      </c>
      <c r="B87" s="15" t="inlineStr">
        <is>
          <t>GRC</t>
        </is>
      </c>
    </row>
    <row r="88" ht="16.5" customHeight="1">
      <c r="A88" s="15" t="inlineStr">
        <is>
          <t>Greenland</t>
        </is>
      </c>
      <c r="B88" s="15" t="inlineStr">
        <is>
          <t>GRL</t>
        </is>
      </c>
    </row>
    <row r="89" ht="16.5" customHeight="1">
      <c r="A89" s="15" t="inlineStr">
        <is>
          <t>Grenada</t>
        </is>
      </c>
      <c r="B89" s="15" t="inlineStr">
        <is>
          <t>GRD</t>
        </is>
      </c>
    </row>
    <row r="90" ht="16.5" customHeight="1">
      <c r="A90" s="15" t="inlineStr">
        <is>
          <t>Guadeloupe</t>
        </is>
      </c>
      <c r="B90" s="15" t="inlineStr">
        <is>
          <t>GLP</t>
        </is>
      </c>
    </row>
    <row r="91" ht="16.5" customHeight="1">
      <c r="A91" s="15" t="inlineStr">
        <is>
          <t>Guam</t>
        </is>
      </c>
      <c r="B91" s="15" t="inlineStr">
        <is>
          <t>GUM</t>
        </is>
      </c>
    </row>
    <row r="92" ht="16.5" customHeight="1">
      <c r="A92" s="15" t="inlineStr">
        <is>
          <t>Guatemala</t>
        </is>
      </c>
      <c r="B92" s="15" t="inlineStr">
        <is>
          <t>GTM</t>
        </is>
      </c>
    </row>
    <row r="93" ht="16.5" customHeight="1">
      <c r="A93" s="15" t="inlineStr">
        <is>
          <t>Guernsey</t>
        </is>
      </c>
      <c r="B93" s="15" t="inlineStr">
        <is>
          <t>GGY</t>
        </is>
      </c>
    </row>
    <row r="94" ht="16.5" customHeight="1">
      <c r="A94" s="15" t="inlineStr">
        <is>
          <t>Guinea</t>
        </is>
      </c>
      <c r="B94" s="15" t="inlineStr">
        <is>
          <t>GIN</t>
        </is>
      </c>
    </row>
    <row r="95" ht="16.5" customHeight="1">
      <c r="A95" s="15" t="inlineStr">
        <is>
          <t>Guinea-Bissau</t>
        </is>
      </c>
      <c r="B95" s="15" t="inlineStr">
        <is>
          <t>GNB</t>
        </is>
      </c>
    </row>
    <row r="96" ht="16.5" customHeight="1">
      <c r="A96" s="15" t="inlineStr">
        <is>
          <t>Guyana</t>
        </is>
      </c>
      <c r="B96" s="15" t="inlineStr">
        <is>
          <t>GUY</t>
        </is>
      </c>
    </row>
    <row r="97" ht="16.5" customHeight="1">
      <c r="A97" s="15" t="inlineStr">
        <is>
          <t>Haiti</t>
        </is>
      </c>
      <c r="B97" s="15" t="inlineStr">
        <is>
          <t>HTI</t>
        </is>
      </c>
    </row>
    <row r="98" ht="16.5" customHeight="1">
      <c r="A98" s="15" t="inlineStr">
        <is>
          <t>Heard Island and McDonald Islands</t>
        </is>
      </c>
      <c r="B98" s="15" t="inlineStr">
        <is>
          <t>HMD</t>
        </is>
      </c>
    </row>
    <row r="99" ht="16.5" customHeight="1">
      <c r="A99" s="15" t="inlineStr">
        <is>
          <t>Holy See (the)</t>
        </is>
      </c>
      <c r="B99" s="15" t="inlineStr">
        <is>
          <t>VAT</t>
        </is>
      </c>
    </row>
    <row r="100" ht="16.5" customHeight="1">
      <c r="A100" s="15" t="inlineStr">
        <is>
          <t>Honduras</t>
        </is>
      </c>
      <c r="B100" s="15" t="inlineStr">
        <is>
          <t>HND</t>
        </is>
      </c>
    </row>
    <row r="101" ht="16.5" customHeight="1">
      <c r="A101" s="15" t="inlineStr">
        <is>
          <t>Hong Kong</t>
        </is>
      </c>
      <c r="B101" s="15" t="inlineStr">
        <is>
          <t>HKG</t>
        </is>
      </c>
    </row>
    <row r="102" ht="16.5" customHeight="1">
      <c r="A102" s="15" t="inlineStr">
        <is>
          <t>Hungary</t>
        </is>
      </c>
      <c r="B102" s="15" t="inlineStr">
        <is>
          <t>HUN</t>
        </is>
      </c>
    </row>
    <row r="103" ht="16.5" customHeight="1">
      <c r="A103" s="15" t="inlineStr">
        <is>
          <t>Iceland</t>
        </is>
      </c>
      <c r="B103" s="15" t="inlineStr">
        <is>
          <t>ISL</t>
        </is>
      </c>
    </row>
    <row r="104" ht="16.5" customHeight="1">
      <c r="A104" s="15" t="inlineStr">
        <is>
          <t>India</t>
        </is>
      </c>
      <c r="B104" s="15" t="inlineStr">
        <is>
          <t>IND</t>
        </is>
      </c>
    </row>
    <row r="105" ht="16.5" customHeight="1">
      <c r="A105" s="15" t="inlineStr">
        <is>
          <t>Indonesia</t>
        </is>
      </c>
      <c r="B105" s="15" t="inlineStr">
        <is>
          <t>IDN</t>
        </is>
      </c>
    </row>
    <row r="106" ht="16.5" customHeight="1">
      <c r="A106" s="15" t="inlineStr">
        <is>
          <t>Iran (Islamic Republic of)</t>
        </is>
      </c>
      <c r="B106" s="15" t="inlineStr">
        <is>
          <t>IRN</t>
        </is>
      </c>
    </row>
    <row r="107" ht="16.5" customHeight="1">
      <c r="A107" s="15" t="inlineStr">
        <is>
          <t>Iraq</t>
        </is>
      </c>
      <c r="B107" s="15" t="inlineStr">
        <is>
          <t>IRQ</t>
        </is>
      </c>
    </row>
    <row r="108" ht="16.5" customHeight="1">
      <c r="A108" s="15" t="inlineStr">
        <is>
          <t>Ireland</t>
        </is>
      </c>
      <c r="B108" s="15" t="inlineStr">
        <is>
          <t>IRL</t>
        </is>
      </c>
    </row>
    <row r="109" ht="16.5" customHeight="1">
      <c r="A109" s="15" t="inlineStr">
        <is>
          <t>Isle of Man</t>
        </is>
      </c>
      <c r="B109" s="15" t="inlineStr">
        <is>
          <t>IMN</t>
        </is>
      </c>
    </row>
    <row r="110" ht="16.5" customHeight="1">
      <c r="A110" s="15" t="inlineStr">
        <is>
          <t>Israel</t>
        </is>
      </c>
      <c r="B110" s="15" t="inlineStr">
        <is>
          <t>ISR</t>
        </is>
      </c>
    </row>
    <row r="111" ht="16.5" customHeight="1">
      <c r="A111" s="15" t="inlineStr">
        <is>
          <t>Italy</t>
        </is>
      </c>
      <c r="B111" s="15" t="inlineStr">
        <is>
          <t>ITA</t>
        </is>
      </c>
    </row>
    <row r="112" ht="16.5" customHeight="1">
      <c r="A112" s="15" t="inlineStr">
        <is>
          <t>Jamaica</t>
        </is>
      </c>
      <c r="B112" s="15" t="inlineStr">
        <is>
          <t>JAM</t>
        </is>
      </c>
    </row>
    <row r="113" ht="16.5" customHeight="1">
      <c r="A113" s="15" t="inlineStr">
        <is>
          <t>Japan</t>
        </is>
      </c>
      <c r="B113" s="15" t="inlineStr">
        <is>
          <t>JPN</t>
        </is>
      </c>
    </row>
    <row r="114" ht="16.5" customHeight="1">
      <c r="A114" s="15" t="inlineStr">
        <is>
          <t>Jersey</t>
        </is>
      </c>
      <c r="B114" s="15" t="inlineStr">
        <is>
          <t>JEY</t>
        </is>
      </c>
    </row>
    <row r="115" ht="16.5" customHeight="1">
      <c r="A115" s="15" t="inlineStr">
        <is>
          <t>Jordan</t>
        </is>
      </c>
      <c r="B115" s="15" t="inlineStr">
        <is>
          <t>JOR</t>
        </is>
      </c>
    </row>
    <row r="116" ht="16.5" customHeight="1">
      <c r="A116" s="15" t="inlineStr">
        <is>
          <t>Kazakhstan</t>
        </is>
      </c>
      <c r="B116" s="15" t="inlineStr">
        <is>
          <t>KAZ</t>
        </is>
      </c>
    </row>
    <row r="117" ht="16.5" customHeight="1">
      <c r="A117" s="15" t="inlineStr">
        <is>
          <t>Kenya</t>
        </is>
      </c>
      <c r="B117" s="15" t="inlineStr">
        <is>
          <t>KEN</t>
        </is>
      </c>
    </row>
    <row r="118" ht="16.5" customHeight="1">
      <c r="A118" s="15" t="inlineStr">
        <is>
          <t>Kiribati</t>
        </is>
      </c>
      <c r="B118" s="15" t="inlineStr">
        <is>
          <t>KIR</t>
        </is>
      </c>
    </row>
    <row r="119" ht="16.5" customHeight="1">
      <c r="A119" s="15" t="inlineStr">
        <is>
          <t>Korea (the Democratic People's Republic of)</t>
        </is>
      </c>
      <c r="B119" s="15" t="inlineStr">
        <is>
          <t>PRK</t>
        </is>
      </c>
    </row>
    <row r="120" ht="16.5" customHeight="1">
      <c r="A120" s="15" t="inlineStr">
        <is>
          <t>Korea (the Republic of)</t>
        </is>
      </c>
      <c r="B120" s="15" t="inlineStr">
        <is>
          <t>KOR</t>
        </is>
      </c>
    </row>
    <row r="121" ht="16.5" customHeight="1">
      <c r="A121" s="15" t="inlineStr">
        <is>
          <t>Kuwait</t>
        </is>
      </c>
      <c r="B121" s="15" t="inlineStr">
        <is>
          <t>KWT</t>
        </is>
      </c>
    </row>
    <row r="122" ht="16.5" customHeight="1">
      <c r="A122" s="15" t="inlineStr">
        <is>
          <t>Kyrgyzstan</t>
        </is>
      </c>
      <c r="B122" s="15" t="inlineStr">
        <is>
          <t>KGZ</t>
        </is>
      </c>
    </row>
    <row r="123" ht="16.5" customHeight="1">
      <c r="A123" s="15" t="inlineStr">
        <is>
          <t>Lao People's Democratic Republic (the)</t>
        </is>
      </c>
      <c r="B123" s="15" t="inlineStr">
        <is>
          <t>LAO</t>
        </is>
      </c>
    </row>
    <row r="124" ht="16.5" customHeight="1">
      <c r="A124" s="15" t="inlineStr">
        <is>
          <t>Latvia</t>
        </is>
      </c>
      <c r="B124" s="15" t="inlineStr">
        <is>
          <t>LVA</t>
        </is>
      </c>
    </row>
    <row r="125" ht="16.5" customHeight="1">
      <c r="A125" s="15" t="inlineStr">
        <is>
          <t>Lebanon</t>
        </is>
      </c>
      <c r="B125" s="15" t="inlineStr">
        <is>
          <t>LBN</t>
        </is>
      </c>
    </row>
    <row r="126" ht="16.5" customHeight="1">
      <c r="A126" s="15" t="inlineStr">
        <is>
          <t>Lesotho</t>
        </is>
      </c>
      <c r="B126" s="15" t="inlineStr">
        <is>
          <t>LSO</t>
        </is>
      </c>
    </row>
    <row r="127" ht="16.5" customHeight="1">
      <c r="A127" s="15" t="inlineStr">
        <is>
          <t>Liberia</t>
        </is>
      </c>
      <c r="B127" s="15" t="inlineStr">
        <is>
          <t>LBR</t>
        </is>
      </c>
    </row>
    <row r="128" ht="16.5" customHeight="1">
      <c r="A128" s="15" t="inlineStr">
        <is>
          <t>Libya</t>
        </is>
      </c>
      <c r="B128" s="15" t="inlineStr">
        <is>
          <t>LBY</t>
        </is>
      </c>
    </row>
    <row r="129" ht="16.5" customHeight="1">
      <c r="A129" s="15" t="inlineStr">
        <is>
          <t>Liechtenstein</t>
        </is>
      </c>
      <c r="B129" s="15" t="inlineStr">
        <is>
          <t>LIE</t>
        </is>
      </c>
    </row>
    <row r="130" ht="16.5" customHeight="1">
      <c r="A130" s="15" t="inlineStr">
        <is>
          <t>Lithuania</t>
        </is>
      </c>
      <c r="B130" s="15" t="inlineStr">
        <is>
          <t>LTU</t>
        </is>
      </c>
    </row>
    <row r="131" ht="16.5" customHeight="1">
      <c r="A131" s="15" t="inlineStr">
        <is>
          <t>Luxembourg</t>
        </is>
      </c>
      <c r="B131" s="15" t="inlineStr">
        <is>
          <t>LUX</t>
        </is>
      </c>
    </row>
    <row r="132" ht="16.5" customHeight="1">
      <c r="A132" s="15" t="inlineStr">
        <is>
          <t>Macao</t>
        </is>
      </c>
      <c r="B132" s="15" t="inlineStr">
        <is>
          <t>MAC</t>
        </is>
      </c>
    </row>
    <row r="133" ht="16.5" customHeight="1">
      <c r="A133" s="15" t="inlineStr">
        <is>
          <t>Madagascar</t>
        </is>
      </c>
      <c r="B133" s="15" t="inlineStr">
        <is>
          <t>MDG</t>
        </is>
      </c>
    </row>
    <row r="134" ht="16.5" customHeight="1">
      <c r="A134" s="15" t="inlineStr">
        <is>
          <t>Malawi</t>
        </is>
      </c>
      <c r="B134" s="15" t="inlineStr">
        <is>
          <t>MWI</t>
        </is>
      </c>
    </row>
    <row r="135" ht="16.5" customHeight="1">
      <c r="A135" s="15" t="inlineStr">
        <is>
          <t>Malaysia</t>
        </is>
      </c>
      <c r="B135" s="15" t="inlineStr">
        <is>
          <t>MYS</t>
        </is>
      </c>
    </row>
    <row r="136" ht="16.5" customHeight="1">
      <c r="A136" s="15" t="inlineStr">
        <is>
          <t>Maldives</t>
        </is>
      </c>
      <c r="B136" s="15" t="inlineStr">
        <is>
          <t>MDV</t>
        </is>
      </c>
    </row>
    <row r="137" ht="16.5" customHeight="1">
      <c r="A137" s="15" t="inlineStr">
        <is>
          <t>Mali</t>
        </is>
      </c>
      <c r="B137" s="15" t="inlineStr">
        <is>
          <t>MLI</t>
        </is>
      </c>
    </row>
    <row r="138" ht="16.5" customHeight="1">
      <c r="A138" s="15" t="inlineStr">
        <is>
          <t>Malta</t>
        </is>
      </c>
      <c r="B138" s="15" t="inlineStr">
        <is>
          <t>MLT</t>
        </is>
      </c>
    </row>
    <row r="139" ht="16.5" customHeight="1">
      <c r="A139" s="15" t="inlineStr">
        <is>
          <t>Marshall Islands (the)</t>
        </is>
      </c>
      <c r="B139" s="15" t="inlineStr">
        <is>
          <t>MHL</t>
        </is>
      </c>
    </row>
    <row r="140" ht="16.5" customHeight="1">
      <c r="A140" s="15" t="inlineStr">
        <is>
          <t>Martinique</t>
        </is>
      </c>
      <c r="B140" s="15" t="inlineStr">
        <is>
          <t>MTQ</t>
        </is>
      </c>
    </row>
    <row r="141" ht="16.5" customHeight="1">
      <c r="A141" s="15" t="inlineStr">
        <is>
          <t>Mauritania</t>
        </is>
      </c>
      <c r="B141" s="15" t="inlineStr">
        <is>
          <t>MRT</t>
        </is>
      </c>
    </row>
    <row r="142" ht="16.5" customHeight="1">
      <c r="A142" s="15" t="inlineStr">
        <is>
          <t>Mauritius</t>
        </is>
      </c>
      <c r="B142" s="15" t="inlineStr">
        <is>
          <t>MUS</t>
        </is>
      </c>
    </row>
    <row r="143" ht="16.5" customHeight="1">
      <c r="A143" s="15" t="inlineStr">
        <is>
          <t>Mayotte</t>
        </is>
      </c>
      <c r="B143" s="15" t="inlineStr">
        <is>
          <t>MYT</t>
        </is>
      </c>
    </row>
    <row r="144" ht="16.5" customHeight="1">
      <c r="A144" s="15" t="inlineStr">
        <is>
          <t>Mexico</t>
        </is>
      </c>
      <c r="B144" s="15" t="inlineStr">
        <is>
          <t>MEX</t>
        </is>
      </c>
    </row>
    <row r="145" ht="16.5" customHeight="1">
      <c r="A145" s="15" t="inlineStr">
        <is>
          <t>Micronesia (Federated States of)</t>
        </is>
      </c>
      <c r="B145" s="15" t="inlineStr">
        <is>
          <t>FSM</t>
        </is>
      </c>
    </row>
    <row r="146" ht="16.5" customHeight="1">
      <c r="A146" s="15" t="inlineStr">
        <is>
          <t>Moldova (the Republic of)</t>
        </is>
      </c>
      <c r="B146" s="15" t="inlineStr">
        <is>
          <t>MDA</t>
        </is>
      </c>
    </row>
    <row r="147" ht="16.5" customHeight="1">
      <c r="A147" s="15" t="inlineStr">
        <is>
          <t>Monaco</t>
        </is>
      </c>
      <c r="B147" s="15" t="inlineStr">
        <is>
          <t>MCO</t>
        </is>
      </c>
    </row>
    <row r="148" ht="16.5" customHeight="1">
      <c r="A148" s="15" t="inlineStr">
        <is>
          <t>Mongolia</t>
        </is>
      </c>
      <c r="B148" s="15" t="inlineStr">
        <is>
          <t>MNG</t>
        </is>
      </c>
    </row>
    <row r="149" ht="16.5" customHeight="1">
      <c r="A149" s="15" t="inlineStr">
        <is>
          <t>Montenegro</t>
        </is>
      </c>
      <c r="B149" s="15" t="inlineStr">
        <is>
          <t>MNE</t>
        </is>
      </c>
    </row>
    <row r="150" ht="16.5" customHeight="1">
      <c r="A150" s="15" t="inlineStr">
        <is>
          <t>Montserrat</t>
        </is>
      </c>
      <c r="B150" s="15" t="inlineStr">
        <is>
          <t>MSR</t>
        </is>
      </c>
    </row>
    <row r="151" ht="16.5" customHeight="1">
      <c r="A151" s="15" t="inlineStr">
        <is>
          <t>Morocco</t>
        </is>
      </c>
      <c r="B151" s="15" t="inlineStr">
        <is>
          <t>MAR</t>
        </is>
      </c>
    </row>
    <row r="152" ht="16.5" customHeight="1">
      <c r="A152" s="15" t="inlineStr">
        <is>
          <t>Mozambique</t>
        </is>
      </c>
      <c r="B152" s="15" t="inlineStr">
        <is>
          <t>MOZ</t>
        </is>
      </c>
    </row>
    <row r="153" ht="16.5" customHeight="1">
      <c r="A153" s="15" t="inlineStr">
        <is>
          <t>Myanmar</t>
        </is>
      </c>
      <c r="B153" s="15" t="inlineStr">
        <is>
          <t>MMR</t>
        </is>
      </c>
    </row>
    <row r="154" ht="16.5" customHeight="1">
      <c r="A154" s="15" t="inlineStr">
        <is>
          <t>Namibia</t>
        </is>
      </c>
      <c r="B154" s="15" t="inlineStr">
        <is>
          <t>NAM</t>
        </is>
      </c>
    </row>
    <row r="155" ht="16.5" customHeight="1">
      <c r="A155" s="15" t="inlineStr">
        <is>
          <t>Nauru</t>
        </is>
      </c>
      <c r="B155" s="15" t="inlineStr">
        <is>
          <t>NRU</t>
        </is>
      </c>
    </row>
    <row r="156" ht="16.5" customHeight="1">
      <c r="A156" s="15" t="inlineStr">
        <is>
          <t>Nepal</t>
        </is>
      </c>
      <c r="B156" s="15" t="inlineStr">
        <is>
          <t>NPL</t>
        </is>
      </c>
    </row>
    <row r="157" ht="16.5" customHeight="1">
      <c r="A157" s="15" t="inlineStr">
        <is>
          <t>Netherlands (Kingdom of the)</t>
        </is>
      </c>
      <c r="B157" s="15" t="inlineStr">
        <is>
          <t>NLD</t>
        </is>
      </c>
    </row>
    <row r="158" ht="16.5" customHeight="1">
      <c r="A158" s="15" t="inlineStr">
        <is>
          <t>New Caledonia</t>
        </is>
      </c>
      <c r="B158" s="15" t="inlineStr">
        <is>
          <t>NCL</t>
        </is>
      </c>
    </row>
    <row r="159" ht="16.5" customHeight="1">
      <c r="A159" s="15" t="inlineStr">
        <is>
          <t>New Zealand</t>
        </is>
      </c>
      <c r="B159" s="15" t="inlineStr">
        <is>
          <t>NZL</t>
        </is>
      </c>
    </row>
    <row r="160" ht="16.5" customHeight="1">
      <c r="A160" s="15" t="inlineStr">
        <is>
          <t>Nicaragua</t>
        </is>
      </c>
      <c r="B160" s="15" t="inlineStr">
        <is>
          <t>NIC</t>
        </is>
      </c>
    </row>
    <row r="161" ht="16.5" customHeight="1">
      <c r="A161" s="15" t="inlineStr">
        <is>
          <t>Niger (the)</t>
        </is>
      </c>
      <c r="B161" s="15" t="inlineStr">
        <is>
          <t>NER</t>
        </is>
      </c>
    </row>
    <row r="162" ht="16.5" customHeight="1">
      <c r="A162" s="15" t="inlineStr">
        <is>
          <t>Nigeria</t>
        </is>
      </c>
      <c r="B162" s="15" t="inlineStr">
        <is>
          <t>NGA</t>
        </is>
      </c>
    </row>
    <row r="163" ht="16.5" customHeight="1">
      <c r="A163" s="15" t="inlineStr">
        <is>
          <t>Niue</t>
        </is>
      </c>
      <c r="B163" s="15" t="inlineStr">
        <is>
          <t>NIU</t>
        </is>
      </c>
    </row>
    <row r="164" ht="16.5" customHeight="1">
      <c r="A164" s="15" t="inlineStr">
        <is>
          <t>Norfolk Island</t>
        </is>
      </c>
      <c r="B164" s="15" t="inlineStr">
        <is>
          <t>NFK</t>
        </is>
      </c>
    </row>
    <row r="165" ht="16.5" customHeight="1">
      <c r="A165" s="15" t="inlineStr">
        <is>
          <t>North Macedonia</t>
        </is>
      </c>
      <c r="B165" s="15" t="inlineStr">
        <is>
          <t>MKD</t>
        </is>
      </c>
    </row>
    <row r="166" ht="16.5" customHeight="1">
      <c r="A166" s="15" t="inlineStr">
        <is>
          <t>Northern Mariana Islands (the)</t>
        </is>
      </c>
      <c r="B166" s="15" t="inlineStr">
        <is>
          <t>MNP</t>
        </is>
      </c>
    </row>
    <row r="167" ht="16.5" customHeight="1">
      <c r="A167" s="15" t="inlineStr">
        <is>
          <t>Norway</t>
        </is>
      </c>
      <c r="B167" s="15" t="inlineStr">
        <is>
          <t>NOR</t>
        </is>
      </c>
    </row>
    <row r="168" ht="16.5" customHeight="1">
      <c r="A168" s="15" t="inlineStr">
        <is>
          <t>Oman</t>
        </is>
      </c>
      <c r="B168" s="15" t="inlineStr">
        <is>
          <t>OMN</t>
        </is>
      </c>
    </row>
    <row r="169" ht="16.5" customHeight="1">
      <c r="A169" s="15" t="inlineStr">
        <is>
          <t>Pakistan</t>
        </is>
      </c>
      <c r="B169" s="15" t="inlineStr">
        <is>
          <t>PAK</t>
        </is>
      </c>
    </row>
    <row r="170" ht="16.5" customHeight="1">
      <c r="A170" s="15" t="inlineStr">
        <is>
          <t>Palau</t>
        </is>
      </c>
      <c r="B170" s="15" t="inlineStr">
        <is>
          <t>PLW</t>
        </is>
      </c>
    </row>
    <row r="171" ht="16.5" customHeight="1">
      <c r="A171" s="15" t="inlineStr">
        <is>
          <t>Palestine, State of</t>
        </is>
      </c>
      <c r="B171" s="15" t="inlineStr">
        <is>
          <t>PSE</t>
        </is>
      </c>
    </row>
    <row r="172" ht="16.5" customHeight="1">
      <c r="A172" s="15" t="inlineStr">
        <is>
          <t>Panama</t>
        </is>
      </c>
      <c r="B172" s="15" t="inlineStr">
        <is>
          <t>PAN</t>
        </is>
      </c>
    </row>
    <row r="173" ht="16.5" customHeight="1">
      <c r="A173" s="15" t="inlineStr">
        <is>
          <t>Papua New Guinea</t>
        </is>
      </c>
      <c r="B173" s="15" t="inlineStr">
        <is>
          <t>PNG</t>
        </is>
      </c>
    </row>
    <row r="174" ht="16.5" customHeight="1">
      <c r="A174" s="15" t="inlineStr">
        <is>
          <t>Paraguay</t>
        </is>
      </c>
      <c r="B174" s="15" t="inlineStr">
        <is>
          <t>PRY</t>
        </is>
      </c>
    </row>
    <row r="175" ht="16.5" customHeight="1">
      <c r="A175" s="15" t="inlineStr">
        <is>
          <t>Peru</t>
        </is>
      </c>
      <c r="B175" s="15" t="inlineStr">
        <is>
          <t>PER</t>
        </is>
      </c>
    </row>
    <row r="176" ht="16.5" customHeight="1">
      <c r="A176" s="15" t="inlineStr">
        <is>
          <t>Philippines (the)</t>
        </is>
      </c>
      <c r="B176" s="15" t="inlineStr">
        <is>
          <t>PHL</t>
        </is>
      </c>
    </row>
    <row r="177" ht="16.5" customHeight="1">
      <c r="A177" s="15" t="inlineStr">
        <is>
          <t>Pitcairn</t>
        </is>
      </c>
      <c r="B177" s="15" t="inlineStr">
        <is>
          <t>PCN</t>
        </is>
      </c>
    </row>
    <row r="178" ht="16.5" customHeight="1">
      <c r="A178" s="15" t="inlineStr">
        <is>
          <t>Poland</t>
        </is>
      </c>
      <c r="B178" s="15" t="inlineStr">
        <is>
          <t>POL</t>
        </is>
      </c>
    </row>
    <row r="179" ht="16.5" customHeight="1">
      <c r="A179" s="15" t="inlineStr">
        <is>
          <t>Portugal</t>
        </is>
      </c>
      <c r="B179" s="15" t="inlineStr">
        <is>
          <t>PRT</t>
        </is>
      </c>
    </row>
    <row r="180" ht="16.5" customHeight="1">
      <c r="A180" s="15" t="inlineStr">
        <is>
          <t>Puerto Rico</t>
        </is>
      </c>
      <c r="B180" s="15" t="inlineStr">
        <is>
          <t>PRI</t>
        </is>
      </c>
    </row>
    <row r="181" ht="16.5" customHeight="1">
      <c r="A181" s="15" t="inlineStr">
        <is>
          <t>Qatar</t>
        </is>
      </c>
      <c r="B181" s="15" t="inlineStr">
        <is>
          <t>QAT</t>
        </is>
      </c>
    </row>
    <row r="182" ht="16.5" customHeight="1">
      <c r="A182" s="15" t="inlineStr">
        <is>
          <t>Romania</t>
        </is>
      </c>
      <c r="B182" s="15" t="inlineStr">
        <is>
          <t>ROU</t>
        </is>
      </c>
    </row>
    <row r="183" ht="16.5" customHeight="1">
      <c r="A183" s="15" t="inlineStr">
        <is>
          <t>Russian Federation (the)</t>
        </is>
      </c>
      <c r="B183" s="15" t="inlineStr">
        <is>
          <t>RUS</t>
        </is>
      </c>
    </row>
    <row r="184" ht="16.5" customHeight="1">
      <c r="A184" s="15" t="inlineStr">
        <is>
          <t>Rwanda</t>
        </is>
      </c>
      <c r="B184" s="15" t="inlineStr">
        <is>
          <t>RWA</t>
        </is>
      </c>
    </row>
    <row r="185" ht="16.5" customHeight="1">
      <c r="A185" s="15" t="inlineStr">
        <is>
          <t>Réunion</t>
        </is>
      </c>
      <c r="B185" s="15" t="inlineStr">
        <is>
          <t>REU</t>
        </is>
      </c>
    </row>
    <row r="186" ht="16.5" customHeight="1">
      <c r="A186" s="15" t="inlineStr">
        <is>
          <t>Saint Barthélemy</t>
        </is>
      </c>
      <c r="B186" s="15" t="inlineStr">
        <is>
          <t>BLM</t>
        </is>
      </c>
    </row>
    <row r="187" ht="16.5" customHeight="1">
      <c r="A187" s="15" t="inlineStr">
        <is>
          <t>Saint Helena, Ascension and Tristan da Cunha</t>
        </is>
      </c>
      <c r="B187" s="15" t="inlineStr">
        <is>
          <t>SHN</t>
        </is>
      </c>
    </row>
    <row r="188" ht="16.5" customHeight="1">
      <c r="A188" s="15" t="inlineStr">
        <is>
          <t>Saint Kitts and Nevis</t>
        </is>
      </c>
      <c r="B188" s="15" t="inlineStr">
        <is>
          <t>KNA</t>
        </is>
      </c>
    </row>
    <row r="189" ht="16.5" customHeight="1">
      <c r="A189" s="15" t="inlineStr">
        <is>
          <t>Saint Lucia</t>
        </is>
      </c>
      <c r="B189" s="15" t="inlineStr">
        <is>
          <t>LCA</t>
        </is>
      </c>
    </row>
    <row r="190" ht="16.5" customHeight="1">
      <c r="A190" s="15" t="inlineStr">
        <is>
          <t>Saint Martin (French part)</t>
        </is>
      </c>
      <c r="B190" s="15" t="inlineStr">
        <is>
          <t>MAF</t>
        </is>
      </c>
    </row>
    <row r="191" ht="16.5" customHeight="1">
      <c r="A191" s="15" t="inlineStr">
        <is>
          <t>Saint Pierre and Miquelon</t>
        </is>
      </c>
      <c r="B191" s="15" t="inlineStr">
        <is>
          <t>SPM</t>
        </is>
      </c>
    </row>
    <row r="192" ht="16.5" customHeight="1">
      <c r="A192" s="15" t="inlineStr">
        <is>
          <t>Saint Vincent and the Grenadines</t>
        </is>
      </c>
      <c r="B192" s="15" t="inlineStr">
        <is>
          <t>VCT</t>
        </is>
      </c>
    </row>
    <row r="193" ht="16.5" customHeight="1">
      <c r="A193" s="15" t="inlineStr">
        <is>
          <t>Samoa</t>
        </is>
      </c>
      <c r="B193" s="15" t="inlineStr">
        <is>
          <t>WSM</t>
        </is>
      </c>
    </row>
    <row r="194" ht="16.5" customHeight="1">
      <c r="A194" s="15" t="inlineStr">
        <is>
          <t>San Marino</t>
        </is>
      </c>
      <c r="B194" s="15" t="inlineStr">
        <is>
          <t>SMR</t>
        </is>
      </c>
    </row>
    <row r="195" ht="16.5" customHeight="1">
      <c r="A195" s="15" t="inlineStr">
        <is>
          <t>Sao Tome and Principe</t>
        </is>
      </c>
      <c r="B195" s="15" t="inlineStr">
        <is>
          <t>STP</t>
        </is>
      </c>
    </row>
    <row r="196" ht="16.5" customHeight="1">
      <c r="A196" s="15" t="inlineStr">
        <is>
          <t>Saudi Arabia</t>
        </is>
      </c>
      <c r="B196" s="15" t="inlineStr">
        <is>
          <t>SAU</t>
        </is>
      </c>
    </row>
    <row r="197" ht="16.5" customHeight="1">
      <c r="A197" s="15" t="inlineStr">
        <is>
          <t>Senegal</t>
        </is>
      </c>
      <c r="B197" s="15" t="inlineStr">
        <is>
          <t>SEN</t>
        </is>
      </c>
    </row>
    <row r="198" ht="16.5" customHeight="1">
      <c r="A198" s="15" t="inlineStr">
        <is>
          <t>Serbia</t>
        </is>
      </c>
      <c r="B198" s="15" t="inlineStr">
        <is>
          <t>SRB</t>
        </is>
      </c>
    </row>
    <row r="199" ht="16.5" customHeight="1">
      <c r="A199" s="15" t="inlineStr">
        <is>
          <t>Seychelles</t>
        </is>
      </c>
      <c r="B199" s="15" t="inlineStr">
        <is>
          <t>SYC</t>
        </is>
      </c>
    </row>
    <row r="200" ht="16.5" customHeight="1">
      <c r="A200" s="15" t="inlineStr">
        <is>
          <t>Sierra Leone</t>
        </is>
      </c>
      <c r="B200" s="15" t="inlineStr">
        <is>
          <t>SLE</t>
        </is>
      </c>
    </row>
    <row r="201" ht="16.5" customHeight="1">
      <c r="A201" s="15" t="inlineStr">
        <is>
          <t>Singapore</t>
        </is>
      </c>
      <c r="B201" s="15" t="inlineStr">
        <is>
          <t>SGP</t>
        </is>
      </c>
    </row>
    <row r="202" ht="16.5" customHeight="1">
      <c r="A202" s="15" t="inlineStr">
        <is>
          <t>Sint Maarten (Dutch part)</t>
        </is>
      </c>
      <c r="B202" s="15" t="inlineStr">
        <is>
          <t>SXM</t>
        </is>
      </c>
    </row>
    <row r="203" ht="16.5" customHeight="1">
      <c r="A203" s="15" t="inlineStr">
        <is>
          <t>Slovakia</t>
        </is>
      </c>
      <c r="B203" s="15" t="inlineStr">
        <is>
          <t>SVK</t>
        </is>
      </c>
    </row>
    <row r="204" ht="16.5" customHeight="1">
      <c r="A204" s="15" t="inlineStr">
        <is>
          <t>Slovenia</t>
        </is>
      </c>
      <c r="B204" s="15" t="inlineStr">
        <is>
          <t>SVN</t>
        </is>
      </c>
    </row>
    <row r="205" ht="16.5" customHeight="1">
      <c r="A205" s="15" t="inlineStr">
        <is>
          <t>Solomon Islands</t>
        </is>
      </c>
      <c r="B205" s="15" t="inlineStr">
        <is>
          <t>SLB</t>
        </is>
      </c>
    </row>
    <row r="206" ht="16.5" customHeight="1">
      <c r="A206" s="15" t="inlineStr">
        <is>
          <t>Somalia</t>
        </is>
      </c>
      <c r="B206" s="15" t="inlineStr">
        <is>
          <t>SOM</t>
        </is>
      </c>
    </row>
    <row r="207" ht="16.5" customHeight="1">
      <c r="A207" s="15" t="inlineStr">
        <is>
          <t>South Africa</t>
        </is>
      </c>
      <c r="B207" s="15" t="inlineStr">
        <is>
          <t>ZAF</t>
        </is>
      </c>
    </row>
    <row r="208" ht="16.5" customHeight="1">
      <c r="A208" s="15" t="inlineStr">
        <is>
          <t>South Georgia and the South Sandwich Islands</t>
        </is>
      </c>
      <c r="B208" s="15" t="inlineStr">
        <is>
          <t>SGS</t>
        </is>
      </c>
    </row>
    <row r="209" ht="16.5" customHeight="1">
      <c r="A209" s="15" t="inlineStr">
        <is>
          <t>South Sudan</t>
        </is>
      </c>
      <c r="B209" s="15" t="inlineStr">
        <is>
          <t>SSD</t>
        </is>
      </c>
    </row>
    <row r="210" ht="16.5" customHeight="1">
      <c r="A210" s="15" t="inlineStr">
        <is>
          <t>Spain</t>
        </is>
      </c>
      <c r="B210" s="15" t="inlineStr">
        <is>
          <t>ESP</t>
        </is>
      </c>
    </row>
    <row r="211" ht="16.5" customHeight="1">
      <c r="A211" s="15" t="inlineStr">
        <is>
          <t>Sri Lanka</t>
        </is>
      </c>
      <c r="B211" s="15" t="inlineStr">
        <is>
          <t>LKA</t>
        </is>
      </c>
    </row>
    <row r="212" ht="16.5" customHeight="1">
      <c r="A212" s="15" t="inlineStr">
        <is>
          <t>Sudan (the)</t>
        </is>
      </c>
      <c r="B212" s="15" t="inlineStr">
        <is>
          <t>SDN</t>
        </is>
      </c>
    </row>
    <row r="213" ht="16.5" customHeight="1">
      <c r="A213" s="15" t="inlineStr">
        <is>
          <t>Suriname</t>
        </is>
      </c>
      <c r="B213" s="15" t="inlineStr">
        <is>
          <t>SUR</t>
        </is>
      </c>
    </row>
    <row r="214" ht="16.5" customHeight="1">
      <c r="A214" s="15" t="inlineStr">
        <is>
          <t>Svalbard and Jan Mayen</t>
        </is>
      </c>
      <c r="B214" s="15" t="inlineStr">
        <is>
          <t>SJM</t>
        </is>
      </c>
    </row>
    <row r="215" ht="16.5" customHeight="1">
      <c r="A215" s="15" t="inlineStr">
        <is>
          <t>Sweden</t>
        </is>
      </c>
      <c r="B215" s="15" t="inlineStr">
        <is>
          <t>SWE</t>
        </is>
      </c>
    </row>
    <row r="216" ht="16.5" customHeight="1">
      <c r="A216" s="15" t="inlineStr">
        <is>
          <t>Switzerland</t>
        </is>
      </c>
      <c r="B216" s="15" t="inlineStr">
        <is>
          <t>CHE</t>
        </is>
      </c>
    </row>
    <row r="217" ht="16.5" customHeight="1">
      <c r="A217" s="15" t="inlineStr">
        <is>
          <t>Syrian Arab Republic (the)</t>
        </is>
      </c>
      <c r="B217" s="15" t="inlineStr">
        <is>
          <t>SYR</t>
        </is>
      </c>
    </row>
    <row r="218" ht="16.5" customHeight="1">
      <c r="A218" s="15" t="inlineStr">
        <is>
          <t>Taiwan (Province of China)</t>
        </is>
      </c>
      <c r="B218" s="15" t="inlineStr">
        <is>
          <t>TWN</t>
        </is>
      </c>
    </row>
    <row r="219" ht="16.5" customHeight="1">
      <c r="A219" s="15" t="inlineStr">
        <is>
          <t>Tajikistan</t>
        </is>
      </c>
      <c r="B219" s="15" t="inlineStr">
        <is>
          <t>TJK</t>
        </is>
      </c>
    </row>
    <row r="220" ht="16.5" customHeight="1">
      <c r="A220" s="15" t="inlineStr">
        <is>
          <t>Tanzania, the United Republic of</t>
        </is>
      </c>
      <c r="B220" s="15" t="inlineStr">
        <is>
          <t>TZA</t>
        </is>
      </c>
    </row>
    <row r="221" ht="16.5" customHeight="1">
      <c r="A221" s="15" t="inlineStr">
        <is>
          <t>Thailand</t>
        </is>
      </c>
      <c r="B221" s="15" t="inlineStr">
        <is>
          <t>THA</t>
        </is>
      </c>
    </row>
    <row r="222" ht="16.5" customHeight="1">
      <c r="A222" s="15" t="inlineStr">
        <is>
          <t>Timor-Leste</t>
        </is>
      </c>
      <c r="B222" s="15" t="inlineStr">
        <is>
          <t>TLS</t>
        </is>
      </c>
    </row>
    <row r="223" ht="16.5" customHeight="1">
      <c r="A223" s="15" t="inlineStr">
        <is>
          <t>Togo</t>
        </is>
      </c>
      <c r="B223" s="15" t="inlineStr">
        <is>
          <t>TGO</t>
        </is>
      </c>
    </row>
    <row r="224" ht="16.5" customHeight="1">
      <c r="A224" s="15" t="inlineStr">
        <is>
          <t>Tokelau</t>
        </is>
      </c>
      <c r="B224" s="15" t="inlineStr">
        <is>
          <t>TKL</t>
        </is>
      </c>
    </row>
    <row r="225" ht="16.5" customHeight="1">
      <c r="A225" s="15" t="inlineStr">
        <is>
          <t>Tonga</t>
        </is>
      </c>
      <c r="B225" s="15" t="inlineStr">
        <is>
          <t>TON</t>
        </is>
      </c>
    </row>
    <row r="226" ht="16.5" customHeight="1">
      <c r="A226" s="15" t="inlineStr">
        <is>
          <t>Trinidad and Tobago</t>
        </is>
      </c>
      <c r="B226" s="15" t="inlineStr">
        <is>
          <t>TTO</t>
        </is>
      </c>
    </row>
    <row r="227" ht="16.5" customHeight="1">
      <c r="A227" s="15" t="inlineStr">
        <is>
          <t>Tunisia</t>
        </is>
      </c>
      <c r="B227" s="15" t="inlineStr">
        <is>
          <t>TUN</t>
        </is>
      </c>
    </row>
    <row r="228" ht="16.5" customHeight="1">
      <c r="A228" s="15" t="inlineStr">
        <is>
          <t>Turkmenistan</t>
        </is>
      </c>
      <c r="B228" s="15" t="inlineStr">
        <is>
          <t>TKM</t>
        </is>
      </c>
    </row>
    <row r="229" ht="16.5" customHeight="1">
      <c r="A229" s="15" t="inlineStr">
        <is>
          <t>Turks and Caicos Islands (the)</t>
        </is>
      </c>
      <c r="B229" s="15" t="inlineStr">
        <is>
          <t>TCA</t>
        </is>
      </c>
    </row>
    <row r="230" ht="16.5" customHeight="1">
      <c r="A230" s="15" t="inlineStr">
        <is>
          <t>Tuvalu</t>
        </is>
      </c>
      <c r="B230" s="15" t="inlineStr">
        <is>
          <t>TUV</t>
        </is>
      </c>
    </row>
    <row r="231" ht="16.5" customHeight="1">
      <c r="A231" s="15" t="inlineStr">
        <is>
          <t>Türkiye</t>
        </is>
      </c>
      <c r="B231" s="15" t="inlineStr">
        <is>
          <t>TUR</t>
        </is>
      </c>
    </row>
    <row r="232" ht="16.5" customHeight="1">
      <c r="A232" s="15" t="inlineStr">
        <is>
          <t>Uganda</t>
        </is>
      </c>
      <c r="B232" s="15" t="inlineStr">
        <is>
          <t>UGA</t>
        </is>
      </c>
    </row>
    <row r="233" ht="16.5" customHeight="1">
      <c r="A233" s="15" t="inlineStr">
        <is>
          <t>Ukraine</t>
        </is>
      </c>
      <c r="B233" s="15" t="inlineStr">
        <is>
          <t>UKR</t>
        </is>
      </c>
    </row>
    <row r="234" ht="16.5" customHeight="1">
      <c r="A234" s="15" t="inlineStr">
        <is>
          <t>United Arab Emirates (the)</t>
        </is>
      </c>
      <c r="B234" s="15" t="inlineStr">
        <is>
          <t>ARE</t>
        </is>
      </c>
    </row>
    <row r="235" ht="16.5" customHeight="1">
      <c r="A235" s="15" t="inlineStr">
        <is>
          <t>United Kingdom of Great Britain and Northern Ireland (the)</t>
        </is>
      </c>
      <c r="B235" s="15" t="inlineStr">
        <is>
          <t>GBR</t>
        </is>
      </c>
    </row>
    <row r="236" ht="16.5" customHeight="1">
      <c r="A236" s="15" t="inlineStr">
        <is>
          <t>United States Minor Outlying Islands (the)</t>
        </is>
      </c>
      <c r="B236" s="15" t="inlineStr">
        <is>
          <t>UMI</t>
        </is>
      </c>
    </row>
    <row r="237" ht="16.5" customHeight="1">
      <c r="A237" s="15" t="inlineStr">
        <is>
          <t>United States of America (the)</t>
        </is>
      </c>
      <c r="B237" s="15" t="inlineStr">
        <is>
          <t>USA</t>
        </is>
      </c>
    </row>
    <row r="238" ht="16.5" customHeight="1">
      <c r="A238" s="15" t="inlineStr">
        <is>
          <t>Uruguay</t>
        </is>
      </c>
      <c r="B238" s="15" t="inlineStr">
        <is>
          <t>URY</t>
        </is>
      </c>
    </row>
    <row r="239" ht="16.5" customHeight="1">
      <c r="A239" s="15" t="inlineStr">
        <is>
          <t>Uzbekistan</t>
        </is>
      </c>
      <c r="B239" s="15" t="inlineStr">
        <is>
          <t>UZB</t>
        </is>
      </c>
    </row>
    <row r="240" ht="16.5" customHeight="1">
      <c r="A240" s="15" t="inlineStr">
        <is>
          <t>Vanuatu</t>
        </is>
      </c>
      <c r="B240" s="15" t="inlineStr">
        <is>
          <t>VUT</t>
        </is>
      </c>
    </row>
    <row r="241" ht="16.5" customHeight="1">
      <c r="A241" s="15" t="inlineStr">
        <is>
          <t>Venezuela (Bolivarian Republic of)</t>
        </is>
      </c>
      <c r="B241" s="15" t="inlineStr">
        <is>
          <t>VEN</t>
        </is>
      </c>
    </row>
    <row r="242" ht="16.5" customHeight="1">
      <c r="A242" s="15" t="inlineStr">
        <is>
          <t>Viet Nam</t>
        </is>
      </c>
      <c r="B242" s="15" t="inlineStr">
        <is>
          <t>VNM</t>
        </is>
      </c>
    </row>
    <row r="243" ht="16.5" customHeight="1">
      <c r="A243" s="15" t="inlineStr">
        <is>
          <t>Virgin Islands (British)</t>
        </is>
      </c>
      <c r="B243" s="15" t="inlineStr">
        <is>
          <t>VGB</t>
        </is>
      </c>
    </row>
    <row r="244" ht="16.5" customHeight="1">
      <c r="A244" s="15" t="inlineStr">
        <is>
          <t>Virgin Islands (U.S.)</t>
        </is>
      </c>
      <c r="B244" s="15" t="inlineStr">
        <is>
          <t>VIR</t>
        </is>
      </c>
    </row>
    <row r="245" ht="16.5" customHeight="1">
      <c r="A245" s="15" t="inlineStr">
        <is>
          <t>Wallis and Futuna</t>
        </is>
      </c>
      <c r="B245" s="15" t="inlineStr">
        <is>
          <t>WLF</t>
        </is>
      </c>
    </row>
    <row r="246" ht="16.5" customHeight="1">
      <c r="A246" s="15" t="inlineStr">
        <is>
          <t>Western Sahara*</t>
        </is>
      </c>
      <c r="B246" s="15" t="inlineStr">
        <is>
          <t>ESH</t>
        </is>
      </c>
    </row>
    <row r="247" ht="16.5" customHeight="1">
      <c r="A247" s="15" t="inlineStr">
        <is>
          <t>Yemen</t>
        </is>
      </c>
      <c r="B247" s="15" t="inlineStr">
        <is>
          <t>YEM</t>
        </is>
      </c>
    </row>
    <row r="248" ht="16.5" customHeight="1">
      <c r="A248" s="15" t="inlineStr">
        <is>
          <t>Zambia</t>
        </is>
      </c>
      <c r="B248" s="15" t="inlineStr">
        <is>
          <t>ZMB</t>
        </is>
      </c>
    </row>
    <row r="249" ht="16.5" customHeight="1">
      <c r="A249" s="15" t="inlineStr">
        <is>
          <t>Zimbabwe</t>
        </is>
      </c>
      <c r="B249" s="15" t="inlineStr">
        <is>
          <t>ZWE</t>
        </is>
      </c>
    </row>
    <row r="250" ht="16.5" customHeight="1">
      <c r="A250" s="15" t="inlineStr">
        <is>
          <t>Åland Islands</t>
        </is>
      </c>
      <c r="B250" s="15" t="inlineStr">
        <is>
          <t>ALA</t>
        </is>
      </c>
    </row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12"/>
  <sheetViews>
    <sheetView workbookViewId="0">
      <selection activeCell="H3" sqref="H3"/>
    </sheetView>
  </sheetViews>
  <sheetFormatPr baseColWidth="10" defaultColWidth="8.83203125" defaultRowHeight="16"/>
  <cols>
    <col width="18.83203125" bestFit="1" customWidth="1" style="17" min="1" max="1"/>
    <col width="11.1640625" bestFit="1" customWidth="1" style="17" min="2" max="3"/>
    <col width="13.5" bestFit="1" customWidth="1" style="17" min="4" max="4"/>
    <col width="18.5" bestFit="1" customWidth="1" style="17" min="5" max="5"/>
    <col width="8.83203125" customWidth="1" style="17" min="6" max="6"/>
    <col width="15.33203125" customWidth="1" style="17" min="7" max="7"/>
    <col width="9.83203125" bestFit="1" customWidth="1" style="17" min="8" max="9"/>
    <col width="13.6640625" bestFit="1" customWidth="1" style="17" min="10" max="10"/>
    <col width="18.6640625" bestFit="1" customWidth="1" style="17" min="11" max="11"/>
    <col width="8.83203125" customWidth="1" style="17" min="12" max="16384"/>
  </cols>
  <sheetData>
    <row r="1">
      <c r="A1" s="76" t="inlineStr">
        <is>
          <t>Country 1 - Spain (ESP)</t>
        </is>
      </c>
      <c r="B1" s="77" t="n"/>
      <c r="C1" s="77" t="n"/>
      <c r="D1" s="77" t="n"/>
      <c r="E1" s="78" t="n"/>
      <c r="G1" s="79" t="inlineStr">
        <is>
          <t>Country 2 - Portugal (PRT)</t>
        </is>
      </c>
      <c r="H1" s="77" t="n"/>
      <c r="I1" s="77" t="n"/>
      <c r="J1" s="77" t="n"/>
      <c r="K1" s="78" t="n"/>
    </row>
    <row r="2" ht="16.75" customHeight="1">
      <c r="A2" s="70" t="n"/>
      <c r="B2" s="32" t="inlineStr">
        <is>
          <t>Q1</t>
        </is>
      </c>
      <c r="C2" s="32" t="inlineStr">
        <is>
          <t>Q1 + Q2</t>
        </is>
      </c>
      <c r="D2" s="32" t="inlineStr">
        <is>
          <t>Q1 + Q2 + Q3</t>
        </is>
      </c>
      <c r="E2" s="33" t="inlineStr">
        <is>
          <t>Q1 + Q2 + Q3 + Q4</t>
        </is>
      </c>
      <c r="G2" s="70" t="n"/>
      <c r="H2" s="32" t="inlineStr">
        <is>
          <t>Q1</t>
        </is>
      </c>
      <c r="I2" s="32" t="inlineStr">
        <is>
          <t>Q1 + Q2</t>
        </is>
      </c>
      <c r="J2" s="32" t="inlineStr">
        <is>
          <t>Q1 + Q2 + Q3</t>
        </is>
      </c>
      <c r="K2" s="33" t="inlineStr">
        <is>
          <t>Q1 + Q2 + Q3 + Q4</t>
        </is>
      </c>
    </row>
    <row r="3" ht="34" customHeight="1">
      <c r="A3" s="34" t="inlineStr">
        <is>
          <t>Income (cumulative)</t>
        </is>
      </c>
      <c r="B3" s="35">
        <f>SUMIFS('E - 2026-27 Digital Records'!$G:$G,'E - 2026-27 Digital Records'!$B:$B,"ESP",'E - 2026-27 Digital Records'!$D:$D,"Income",'E - 2026-27 Digital Records'!$A:$A,"&gt;="&amp;DATE(2026,4,1),'E - 2026-27 Digital Records'!$A:$A,"&lt;="&amp;DATE(2026,6,30))</f>
        <v/>
      </c>
      <c r="C3" s="36">
        <f>SUMIFS('E - 2026-27 Digital Records'!$G:$G,'E - 2026-27 Digital Records'!$B:$B,"ESP",'E - 2026-27 Digital Records'!$D:$D,"Income",'E - 2026-27 Digital Records'!$A:$A,"&gt;="&amp;DATE(2026,4,1),'E - 2026-27 Digital Records'!$A:$A,"&lt;="&amp;DATE(2026,9,30))</f>
        <v/>
      </c>
      <c r="D3" s="36">
        <f>SUMIFS('E - 2026-27 Digital Records'!$G:$G,'E - 2026-27 Digital Records'!$B:$B,"ESP",'E - 2026-27 Digital Records'!$D:$D,"Income",'E - 2026-27 Digital Records'!$A:$A,"&gt;="&amp;DATE(2026,4,1),'E - 2026-27 Digital Records'!$A:$A,"&lt;="&amp;DATE(2026,12,31))</f>
        <v/>
      </c>
      <c r="E3" s="37">
        <f>SUMIFS('E - 2026-27 Digital Records'!$G:$G,'E - 2026-27 Digital Records'!$B:$B,"ESP",'E - 2026-27 Digital Records'!$D:$D,"Income",'E - 2026-27 Digital Records'!$A:$A,"&gt;="&amp;DATE(2026,4,1),'E - 2026-27 Digital Records'!$A:$A,"&lt;="&amp;DATE(2027,3,31))</f>
        <v/>
      </c>
      <c r="G3" s="34" t="inlineStr">
        <is>
          <t>Income (cumulative)</t>
        </is>
      </c>
      <c r="H3" s="36">
        <f>SUMIFS('E - 2026-27 Digital Records'!$G:$G,'E - 2026-27 Digital Records'!$B:$B,"PRT",'E - 2026-27 Digital Records'!$D:$D,"Income",'E - 2026-27 Digital Records'!$A:$A,"&gt;="&amp;DATE(2026,4,1),'E - 2026-27 Digital Records'!$A:$A,"&lt;="&amp;DATE(2026,6,30))</f>
        <v/>
      </c>
      <c r="I3" s="36">
        <f>SUMIFS('E - 2026-27 Digital Records'!$G:$G,'E - 2026-27 Digital Records'!$B:$B,"PRT",'E - 2026-27 Digital Records'!$D:$D,"Income",'E - 2026-27 Digital Records'!$A:$A,"&gt;="&amp;DATE(2026,4,1),'E - 2026-27 Digital Records'!$A:$A,"&lt;="&amp;DATE(2026,9,30))</f>
        <v/>
      </c>
      <c r="J3" s="36">
        <f>SUMIFS('E - 2026-27 Digital Records'!$G:$G,'E - 2026-27 Digital Records'!$B:$B,"PRT",'E - 2026-27 Digital Records'!$D:$D,"Income",'E - 2026-27 Digital Records'!$A:$A,"&gt;="&amp;DATE(2026,4,1),'E - 2026-27 Digital Records'!$A:$A,"&lt;="&amp;DATE(2026,12,31))</f>
        <v/>
      </c>
      <c r="K3" s="37">
        <f>SUMIFS('E - 2026-27 Digital Records'!$G:$G,'E - 2026-27 Digital Records'!$B:$B,"PRT",'E - 2026-27 Digital Records'!$D:$D,"Income",'E - 2026-27 Digital Records'!$A:$A,"&gt;="&amp;DATE(2026,4,1),'E - 2026-27 Digital Records'!$A:$A,"&lt;="&amp;DATE(2027,3,31))</f>
        <v/>
      </c>
    </row>
    <row r="4" ht="35" customHeight="1" thickBot="1">
      <c r="A4" s="34" t="inlineStr">
        <is>
          <t>Expense (cumulative)</t>
        </is>
      </c>
      <c r="B4" s="38">
        <f>SUMIFS('E - 2026-27 Digital Records'!$G:$G,'E - 2026-27 Digital Records'!$B:$B,"ESP",'E - 2026-27 Digital Records'!$D:$D,"Expense",'E - 2026-27 Digital Records'!$A:$A,"&gt;="&amp;DATE(2026,4,1),'E - 2026-27 Digital Records'!$A:$A,"&lt;="&amp;DATE(2026,6,30))</f>
        <v/>
      </c>
      <c r="C4" s="38">
        <f>SUMIFS('E - 2026-27 Digital Records'!$G:$G,'E - 2026-27 Digital Records'!$B:$B,"ESP",'E - 2026-27 Digital Records'!$D:$D,"Expense",'E - 2026-27 Digital Records'!$A:$A,"&gt;="&amp;DATE(2026,4,1),'E - 2026-27 Digital Records'!$A:$A,"&lt;="&amp;DATE(2026,9,30))</f>
        <v/>
      </c>
      <c r="D4" s="38">
        <f>SUMIFS('E - 2026-27 Digital Records'!$G:$G,'E - 2026-27 Digital Records'!$B:$B,"ESP",'E - 2026-27 Digital Records'!$D:$D,"Expense",'E - 2026-27 Digital Records'!$A:$A,"&gt;="&amp;DATE(2026,4,1),'E - 2026-27 Digital Records'!$A:$A,"&lt;="&amp;DATE(2026,12,31))</f>
        <v/>
      </c>
      <c r="E4" s="39">
        <f>SUMIFS('E - 2026-27 Digital Records'!$G:$G,'E - 2026-27 Digital Records'!$B:$B,"ESP",'E - 2026-27 Digital Records'!$D:$D,"Expense",'E - 2026-27 Digital Records'!$A:$A,"&gt;="&amp;DATE(2026,4,1),'E - 2026-27 Digital Records'!$A:$A,"&lt;="&amp;DATE(2027,3,31))</f>
        <v/>
      </c>
      <c r="G4" s="34" t="inlineStr">
        <is>
          <t>Expense (cumulative)</t>
        </is>
      </c>
      <c r="H4" s="38">
        <f>SUMIFS('E - 2026-27 Digital Records'!$G:$G,'E - 2026-27 Digital Records'!$B:$B,"PRT",'E - 2026-27 Digital Records'!$D:$D,"Expense",'E - 2026-27 Digital Records'!$A:$A,"&gt;="&amp;DATE(2026,4,1),'E - 2026-27 Digital Records'!$A:$A,"&lt;="&amp;DATE(2026,6,30))</f>
        <v/>
      </c>
      <c r="I4" s="38">
        <f>SUMIFS('E - 2026-27 Digital Records'!$G:$G,'E - 2026-27 Digital Records'!$B:$B,"PRT",'E - 2026-27 Digital Records'!$D:$D,"Expense",'E - 2026-27 Digital Records'!$A:$A,"&gt;="&amp;DATE(2026,4,1),'E - 2026-27 Digital Records'!$A:$A,"&lt;="&amp;DATE(2026,9,30))</f>
        <v/>
      </c>
      <c r="J4" s="38">
        <f>SUMIFS('E - 2026-27 Digital Records'!$G:$G,'E - 2026-27 Digital Records'!$B:$B,"PRT",'E - 2026-27 Digital Records'!$D:$D,"Expense",'E - 2026-27 Digital Records'!$A:$A,"&gt;="&amp;DATE(2026,4,1),'E - 2026-27 Digital Records'!$A:$A,"&lt;="&amp;DATE(2026,12,31))</f>
        <v/>
      </c>
      <c r="K4" s="39">
        <f>SUMIFS('E - 2026-27 Digital Records'!$G:$G,'E - 2026-27 Digital Records'!$B:$B,"PRT",'E - 2026-27 Digital Records'!$D:$D,"Expense",'E - 2026-27 Digital Records'!$A:$A,"&gt;="&amp;DATE(2026,4,1),'E - 2026-27 Digital Records'!$A:$A,"&lt;="&amp;DATE(2027,3,31))</f>
        <v/>
      </c>
    </row>
    <row r="5" ht="18" customHeight="1" thickTop="1">
      <c r="A5" s="40" t="inlineStr">
        <is>
          <t>Profit</t>
        </is>
      </c>
      <c r="B5" s="41">
        <f>B3-B4</f>
        <v/>
      </c>
      <c r="C5" s="42">
        <f>C3-C4</f>
        <v/>
      </c>
      <c r="D5" s="42">
        <f>D3-D4</f>
        <v/>
      </c>
      <c r="E5" s="43">
        <f>E3-E4</f>
        <v/>
      </c>
      <c r="G5" s="40" t="inlineStr">
        <is>
          <t>Profit</t>
        </is>
      </c>
      <c r="H5" s="42">
        <f>H3-H4</f>
        <v/>
      </c>
      <c r="I5" s="42">
        <f>I3-I4</f>
        <v/>
      </c>
      <c r="J5" s="42">
        <f>J3-J4</f>
        <v/>
      </c>
      <c r="K5" s="43">
        <f>K3-K4</f>
        <v/>
      </c>
    </row>
    <row r="7">
      <c r="A7" s="18" t="n"/>
      <c r="B7" s="18" t="n"/>
      <c r="C7" s="18" t="n"/>
      <c r="D7" s="18" t="n"/>
      <c r="E7" s="18" t="n"/>
      <c r="F7" s="18" t="n"/>
    </row>
    <row r="8">
      <c r="A8" s="19" t="n"/>
      <c r="B8" s="19" t="n"/>
      <c r="C8" s="19" t="n"/>
      <c r="D8" s="19" t="n"/>
      <c r="E8" s="19" t="n"/>
      <c r="F8" s="19" t="n"/>
    </row>
    <row r="9">
      <c r="A9" s="44" t="n"/>
      <c r="B9" s="44" t="n"/>
      <c r="C9" s="44" t="n"/>
      <c r="D9" s="44" t="n"/>
      <c r="E9" s="44" t="n"/>
      <c r="F9" s="19" t="n"/>
    </row>
    <row r="10">
      <c r="B10" s="80" t="n"/>
      <c r="C10" s="80" t="n"/>
      <c r="D10" s="80" t="n"/>
      <c r="E10" s="80" t="n"/>
    </row>
    <row r="12">
      <c r="B12" s="80" t="n"/>
      <c r="C12" s="80" t="n"/>
      <c r="D12" s="80" t="n"/>
      <c r="E12" s="80" t="n"/>
    </row>
  </sheetData>
  <mergeCells count="2">
    <mergeCell ref="A1:E1"/>
    <mergeCell ref="G1:K1"/>
  </mergeCells>
  <pageMargins left="0.7" right="0.7" top="0.75" bottom="0.75" header="0.3" footer="0.3"/>
  <pageSetup orientation="portrait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7"/>
  <sheetViews>
    <sheetView workbookViewId="0">
      <selection activeCell="H17" sqref="H17:K17"/>
    </sheetView>
  </sheetViews>
  <sheetFormatPr baseColWidth="10" defaultColWidth="8.83203125" defaultRowHeight="16"/>
  <cols>
    <col width="39.83203125" customWidth="1" style="17" min="1" max="1"/>
    <col width="9.83203125" bestFit="1" customWidth="1" style="17" min="2" max="3"/>
    <col width="14.33203125" customWidth="1" style="17" min="4" max="4"/>
    <col width="19.83203125" customWidth="1" style="17" min="5" max="5"/>
    <col width="8.83203125" customWidth="1" style="17" min="6" max="6"/>
    <col width="37.6640625" customWidth="1" style="17" min="7" max="7"/>
    <col width="9.83203125" bestFit="1" customWidth="1" style="17" min="8" max="9"/>
    <col width="15" customWidth="1" style="17" min="10" max="10"/>
    <col width="19.5" customWidth="1" style="17" min="11" max="11"/>
    <col width="8.83203125" customWidth="1" style="17" min="12" max="16384"/>
  </cols>
  <sheetData>
    <row r="1">
      <c r="A1" s="81" t="inlineStr">
        <is>
          <t>Country 1: Spain (ESP)</t>
        </is>
      </c>
      <c r="B1" s="82" t="n"/>
      <c r="C1" s="82" t="n"/>
      <c r="D1" s="82" t="n"/>
      <c r="E1" s="83" t="n"/>
      <c r="G1" s="84" t="inlineStr">
        <is>
          <t>Country 2: Portugal (PRT)</t>
        </is>
      </c>
      <c r="H1" s="82" t="n"/>
      <c r="I1" s="82" t="n"/>
      <c r="J1" s="82" t="n"/>
      <c r="K1" s="83" t="n"/>
    </row>
    <row r="2" ht="19.75" customHeight="1">
      <c r="A2" s="55" t="inlineStr">
        <is>
          <t>Category</t>
        </is>
      </c>
      <c r="B2" s="56" t="inlineStr">
        <is>
          <t>Q1</t>
        </is>
      </c>
      <c r="C2" s="32" t="inlineStr">
        <is>
          <t>Q1 + Q2</t>
        </is>
      </c>
      <c r="D2" s="32" t="inlineStr">
        <is>
          <t>Q1 + Q2 + Q3</t>
        </is>
      </c>
      <c r="E2" s="33" t="inlineStr">
        <is>
          <t>Q1 + Q2 + Q3 + Q4</t>
        </is>
      </c>
      <c r="F2" s="28" t="n"/>
      <c r="G2" s="55" t="inlineStr">
        <is>
          <t>Category</t>
        </is>
      </c>
      <c r="H2" s="56" t="inlineStr">
        <is>
          <t>Q1</t>
        </is>
      </c>
      <c r="I2" s="32" t="inlineStr">
        <is>
          <t>Q1 + Q2</t>
        </is>
      </c>
      <c r="J2" s="32" t="inlineStr">
        <is>
          <t>Q1 + Q2 + Q3</t>
        </is>
      </c>
      <c r="K2" s="33" t="inlineStr">
        <is>
          <t>Q1 + Q2 + Q3 + Q4</t>
        </is>
      </c>
    </row>
    <row r="3" ht="17" customHeight="1">
      <c r="A3" s="57" t="inlineStr">
        <is>
          <t>Rent Income / rent amount</t>
        </is>
      </c>
      <c r="B3" s="29">
        <f>SUMIFS('E - 2026-27 Digital Records'!$G:$G,'E - 2026-27 Digital Records'!$B:$B,"ESP",'E - 2026-27 Digital Records'!$E:$E,"Property rental income",'E - 2026-27 Digital Records'!$A:$A,"&gt;="&amp;DATE(2026,4,1),'E - 2026-27 Digital Records'!$A:$A,"&lt;="&amp;DATE(2026,6,30))</f>
        <v/>
      </c>
      <c r="C3" s="29">
        <f>SUMIFS('E - 2026-27 Digital Records'!$G:$G,'E - 2026-27 Digital Records'!$B:$B,"ESP",'E - 2026-27 Digital Records'!$E:$E,"Property rental income",'E - 2026-27 Digital Records'!$A:$A,"&gt;="&amp;DATE(2026,4,1),'E - 2026-27 Digital Records'!$A:$A,"&lt;="&amp;DATE(2026,9,30))</f>
        <v/>
      </c>
      <c r="D3" s="48">
        <f>SUMIFS('E - 2026-27 Digital Records'!$G:$G,'E - 2026-27 Digital Records'!$B:$B,"ESP",'E - 2026-27 Digital Records'!$E:$E,"Property rental income",'E - 2026-27 Digital Records'!$A:$A,"&gt;="&amp;DATE(2026,4,1),'E - 2026-27 Digital Records'!$A:$A,"&lt;="&amp;DATE(2026,12,31))</f>
        <v/>
      </c>
      <c r="E3" s="50">
        <f>SUMIFS('E - 2026-27 Digital Records'!$G:$G,'E - 2026-27 Digital Records'!$B:$B,"ESP",'E - 2026-27 Digital Records'!$E:$E,"Property rental income",'E - 2026-27 Digital Records'!$A:$A,"&gt;="&amp;DATE(2026,4,1),'E - 2026-27 Digital Records'!$A:$A,"&lt;="&amp;DATE(2027,3,31))</f>
        <v/>
      </c>
      <c r="F3" s="28" t="n"/>
      <c r="G3" s="57" t="inlineStr">
        <is>
          <t>Rent Income / rent amount</t>
        </is>
      </c>
      <c r="H3" s="29">
        <f>SUMIFS('E - 2026-27 Digital Records'!$G:$G,'E - 2026-27 Digital Records'!$B:$B,"PRT",'E - 2026-27 Digital Records'!$E:$E,"Property rental income",'E - 2026-27 Digital Records'!$A:$A,"&gt;="&amp;DATE(2026,4,1),'E - 2026-27 Digital Records'!$A:$A,"&lt;="&amp;DATE(2026,6,30))</f>
        <v/>
      </c>
      <c r="I3" s="29">
        <f>SUMIFS('E - 2026-27 Digital Records'!$G:$G,'E - 2026-27 Digital Records'!$B:$B,"PRT",'E - 2026-27 Digital Records'!$E:$E,"Property rental income",'E - 2026-27 Digital Records'!$A:$A,"&gt;="&amp;DATE(2026,4,1),'E - 2026-27 Digital Records'!$A:$A,"&lt;="&amp;DATE(2026,9,30))</f>
        <v/>
      </c>
      <c r="J3" s="48">
        <f>SUMIFS('E - 2026-27 Digital Records'!$G:$G,'E - 2026-27 Digital Records'!$B:$B,"PRT",'E - 2026-27 Digital Records'!$E:$E,"Property rental income",'E - 2026-27 Digital Records'!$A:$A,"&gt;="&amp;DATE(2026,4,1),'E - 2026-27 Digital Records'!$A:$A,"&lt;="&amp;DATE(2026,12,31))</f>
        <v/>
      </c>
      <c r="K3" s="50">
        <f>SUMIFS('E - 2026-27 Digital Records'!$G:$G,'E - 2026-27 Digital Records'!$B:$B,"PRT",'E - 2026-27 Digital Records'!$E:$E,"Property rental income",'E - 2026-27 Digital Records'!$A:$A,"&gt;="&amp;DATE(2026,4,1),'E - 2026-27 Digital Records'!$A:$A,"&lt;="&amp;DATE(2027,3,31))</f>
        <v/>
      </c>
    </row>
    <row r="4" ht="17" customHeight="1">
      <c r="A4" s="58" t="inlineStr">
        <is>
          <t>Foreign tax credit relief</t>
        </is>
      </c>
      <c r="B4" s="30">
        <f>SUMIFS('E - 2026-27 Digital Records'!$G:$G,'E - 2026-27 Digital Records'!$B:$B,"ESP",'E - 2026-27 Digital Records'!$E:$E,"Foreign tax credit relief",'E - 2026-27 Digital Records'!$A:$A,"&gt;="&amp;DATE(2026,4,1),'E - 2026-27 Digital Records'!$A:$A,"&lt;="&amp;DATE(2026,6,30))</f>
        <v/>
      </c>
      <c r="C4" s="30">
        <f>SUMIFS('E - 2026-27 Digital Records'!$G:$G,'E - 2026-27 Digital Records'!$B:$B,"ESP",'E - 2026-27 Digital Records'!$E:$E,"Foreign tax credit relief",'E - 2026-27 Digital Records'!$A:$A,"&gt;="&amp;DATE(2026,4,1),'E - 2026-27 Digital Records'!$A:$A,"&lt;="&amp;DATE(2026,6,30))</f>
        <v/>
      </c>
      <c r="D4" s="49">
        <f>SUMIFS('E - 2026-27 Digital Records'!$G:$G,'E - 2026-27 Digital Records'!$B:$B,"ESP",'E - 2026-27 Digital Records'!$E:$E,"Foreign tax credit relief",'E - 2026-27 Digital Records'!$A:$A,"&gt;="&amp;DATE(2026,4,1),'E - 2026-27 Digital Records'!$A:$A,"&lt;="&amp;DATE(2026,9,30))</f>
        <v/>
      </c>
      <c r="E4" s="51">
        <f>SUMIFS('E - 2026-27 Digital Records'!$G:$G,'E - 2026-27 Digital Records'!$B:$B,"ESP",'E - 2026-27 Digital Records'!$E:$E,"Foreign tax credit relief",'E - 2026-27 Digital Records'!$A:$A,"&gt;="&amp;DATE(2026,4,1),'E - 2026-27 Digital Records'!$A:$A,"&lt;="&amp;DATE(2026,12,31))</f>
        <v/>
      </c>
      <c r="F4" s="28" t="n"/>
      <c r="G4" s="58" t="inlineStr">
        <is>
          <t>Foreign tax credit relief</t>
        </is>
      </c>
      <c r="H4" s="30">
        <f>SUMIFS('E - 2026-27 Digital Records'!$G:$G,'E - 2026-27 Digital Records'!$B:$B,"PRT",'E - 2026-27 Digital Records'!$E:$E,"Foreign tax credit relief",'E - 2026-27 Digital Records'!$A:$A,"&gt;="&amp;DATE(2026,4,1),'E - 2026-27 Digital Records'!$A:$A,"&lt;="&amp;DATE(2026,6,30))</f>
        <v/>
      </c>
      <c r="I4" s="30">
        <f>SUMIFS('E - 2026-27 Digital Records'!$G:$G,'E - 2026-27 Digital Records'!$B:$B,"PRT",'E - 2026-27 Digital Records'!$E:$E,"Foreign tax credit relief",'E - 2026-27 Digital Records'!$A:$A,"&gt;="&amp;DATE(2026,4,1),'E - 2026-27 Digital Records'!$A:$A,"&lt;="&amp;DATE(2026,9,30))</f>
        <v/>
      </c>
      <c r="J4" s="49">
        <f>SUMIFS('E - 2026-27 Digital Records'!$G:$G,'E - 2026-27 Digital Records'!$B:$B,"PRT",'E - 2026-27 Digital Records'!$E:$E,"Foreign tax credit relief",'E - 2026-27 Digital Records'!$A:$A,"&gt;="&amp;DATE(2026,4,1),'E - 2026-27 Digital Records'!$A:$A,"&lt;="&amp;DATE(2026,12,31))</f>
        <v/>
      </c>
      <c r="K4" s="51">
        <f>SUMIFS('E - 2026-27 Digital Records'!$G:$G,'E - 2026-27 Digital Records'!$B:$B,"PRT",'E - 2026-27 Digital Records'!$E:$E,"Foreign tax credit relief",'E - 2026-27 Digital Records'!$A:$A,"&gt;="&amp;DATE(2026,4,1),'E - 2026-27 Digital Records'!$A:$A,"&lt;="&amp;DATE(2027,3,31))</f>
        <v/>
      </c>
    </row>
    <row r="5" ht="17" customHeight="1">
      <c r="A5" s="58" t="inlineStr">
        <is>
          <t>Premiums of lease grant</t>
        </is>
      </c>
      <c r="B5" s="30">
        <f>SUMIFS('E - 2026-27 Digital Records'!$G:$G,'E - 2026-27 Digital Records'!$B:$B,"ESP",'E - 2026-27 Digital Records'!$E:$E,"Foreign tax credit relief",'E - 2026-27 Digital Records'!$A:$A,"&gt;="&amp;DATE(2026,4,1),'E - 2026-27 Digital Records'!$A:$A,"&lt;="&amp;DATE(2027,3,31))</f>
        <v/>
      </c>
      <c r="C5" s="30">
        <f>SUMIFS('E - 2026-27 Digital Records'!$G:$G,'E - 2026-27 Digital Records'!$B:$B,"ESP",'E - 2026-27 Digital Records'!$E:$E,"Foreign tax credit relief",'E - 2026-27 Digital Records'!$A:$A,"&gt;="&amp;DATE(2026,4,1),'E - 2026-27 Digital Records'!$A:$A,"&lt;="&amp;DATE(2027,3,31))</f>
        <v/>
      </c>
      <c r="D5" s="49">
        <f>SUMIFS('E - 2026-27 Digital Records'!$G:$G,'E - 2026-27 Digital Records'!$B:$B,"ESP",'E - 2026-27 Digital Records'!$E:$E,"Premiums of lease grant",'E - 2026-27 Digital Records'!$A:$A,"&gt;="&amp;DATE(2026,4,1),'E - 2026-27 Digital Records'!$A:$A,"&lt;="&amp;DATE(2026,9,30))</f>
        <v/>
      </c>
      <c r="E5" s="51">
        <f>SUMIFS('E - 2026-27 Digital Records'!$G:$G,'E - 2026-27 Digital Records'!$B:$B,"ESP",'E - 2026-27 Digital Records'!$E:$E,"Premiums of lease grant",'E - 2026-27 Digital Records'!$A:$A,"&gt;="&amp;DATE(2026,4,1),'E - 2026-27 Digital Records'!$A:$A,"&lt;="&amp;DATE(2026,9,30))</f>
        <v/>
      </c>
      <c r="F5" s="28" t="n"/>
      <c r="G5" s="58" t="inlineStr">
        <is>
          <t>Premiums of lease grant</t>
        </is>
      </c>
      <c r="H5" s="30">
        <f>SUMIFS('E - 2026-27 Digital Records'!$G:$G,'E - 2026-27 Digital Records'!$B:$B,"PRT",'E - 2026-27 Digital Records'!$E:$E,"Premiums of lease grant",'E - 2026-27 Digital Records'!$A:$A,"&gt;="&amp;DATE(2026,4,1),'E - 2026-27 Digital Records'!$A:$A,"&lt;="&amp;DATE(2026,6,30))</f>
        <v/>
      </c>
      <c r="I5" s="30">
        <f>SUMIFS('E - 2026-27 Digital Records'!$G:$G,'E - 2026-27 Digital Records'!$B:$B,"PRT",'E - 2026-27 Digital Records'!$E:$E,"Premiums of lease grant",'E - 2026-27 Digital Records'!$A:$A,"&gt;="&amp;DATE(2026,4,1),'E - 2026-27 Digital Records'!$A:$A,"&lt;="&amp;DATE(2026,9,30))</f>
        <v/>
      </c>
      <c r="J5" s="49">
        <f>SUMIFS('E - 2026-27 Digital Records'!$G:$G,'E - 2026-27 Digital Records'!$B:$B,"PRT",'E - 2026-27 Digital Records'!$E:$E,"Premiums of lease grant",'E - 2026-27 Digital Records'!$A:$A,"&gt;="&amp;DATE(2026,4,1),'E - 2026-27 Digital Records'!$A:$A,"&lt;="&amp;DATE(2026,12,31))</f>
        <v/>
      </c>
      <c r="K5" s="51">
        <f>SUMIFS('E - 2026-27 Digital Records'!$G:$G,'E - 2026-27 Digital Records'!$B:$B,"PRT",'E - 2026-27 Digital Records'!$E:$E,"Premiums of lease grant",'E - 2026-27 Digital Records'!$A:$A,"&gt;="&amp;DATE(2026,4,1),'E - 2026-27 Digital Records'!$A:$A,"&lt;="&amp;DATE(2027,3,31))</f>
        <v/>
      </c>
    </row>
    <row r="6" ht="17" customHeight="1">
      <c r="A6" s="58" t="inlineStr">
        <is>
          <t>Foreign tax paid or deducted</t>
        </is>
      </c>
      <c r="B6" s="30">
        <f>SUMIFS('E - 2026-27 Digital Records'!$G:$G,'E - 2026-27 Digital Records'!$B:$B,"ESP",'E - 2026-27 Digital Records'!$E:$E,"Foreign tax paid or deducted",'E - 2026-27 Digital Records'!$A:$A,"&gt;="&amp;DATE(2026,4,1),'E - 2026-27 Digital Records'!$A:$A,"&lt;="&amp;DATE(2026,6,30))</f>
        <v/>
      </c>
      <c r="C6" s="29">
        <f>SUMIFS('E - 2026-27 Digital Records'!$G:$G,'E - 2026-27 Digital Records'!$B:$B,"ESP",'E - 2026-27 Digital Records'!$E:$E,"Foreign tax paid or deducted",'E - 2026-27 Digital Records'!$A:$A,"&gt;="&amp;DATE(2026,4,1),'E - 2026-27 Digital Records'!$A:$A,"&lt;="&amp;DATE(2026,9,30))</f>
        <v/>
      </c>
      <c r="D6" s="48">
        <f>SUMIFS('E - 2026-27 Digital Records'!$G:$G,'E - 2026-27 Digital Records'!$B:$B,"ESP",'E - 2026-27 Digital Records'!$E:$E,"Foreign tax paid or deducted",'E - 2026-27 Digital Records'!$A:$A,"&gt;="&amp;DATE(2026,4,1),'E - 2026-27 Digital Records'!$A:$A,"&lt;="&amp;DATE(2026,12,31))</f>
        <v/>
      </c>
      <c r="E6" s="50">
        <f>SUMIFS('E - 2026-27 Digital Records'!$G:$G,'E - 2026-27 Digital Records'!$B:$B,"ESP",'E - 2026-27 Digital Records'!$E:$E,"Foreign tax paid or deducted",'E - 2026-27 Digital Records'!$A:$A,"&gt;="&amp;DATE(2026,4,1),'E - 2026-27 Digital Records'!$A:$A,"&lt;="&amp;DATE(2027,3,31))</f>
        <v/>
      </c>
      <c r="F6" s="28" t="n"/>
      <c r="G6" s="58" t="inlineStr">
        <is>
          <t>Foreign tax paid or deducted</t>
        </is>
      </c>
      <c r="H6" s="30">
        <f>SUMIFS('E - 2026-27 Digital Records'!$G:$G,'E - 2026-27 Digital Records'!$B:$B,"PRT",'E - 2026-27 Digital Records'!$E:$E,"Foreign tax paid or deducted",'E - 2026-27 Digital Records'!$A:$A,"&gt;="&amp;DATE(2026,4,1),'E - 2026-27 Digital Records'!$A:$A,"&lt;="&amp;DATE(2026,6,30))</f>
        <v/>
      </c>
      <c r="I6" s="30">
        <f>SUMIFS('E - 2026-27 Digital Records'!$G:$G,'E - 2026-27 Digital Records'!$B:$B,"PRT",'E - 2026-27 Digital Records'!$E:$E,"Foreign tax paid or deducted",'E - 2026-27 Digital Records'!$A:$A,"&gt;="&amp;DATE(2026,4,1),'E - 2026-27 Digital Records'!$A:$A,"&lt;="&amp;DATE(2026,9,30))</f>
        <v/>
      </c>
      <c r="J6" s="49">
        <f>SUMIFS('E - 2026-27 Digital Records'!$G:$G,'E - 2026-27 Digital Records'!$B:$B,"PRT",'E - 2026-27 Digital Records'!$E:$E,"Foreign tax paid or deducted",'E - 2026-27 Digital Records'!$A:$A,"&gt;="&amp;DATE(2026,4,1),'E - 2026-27 Digital Records'!$A:$A,"&lt;="&amp;DATE(2026,12,31))</f>
        <v/>
      </c>
      <c r="K6" s="51">
        <f>SUMIFS('E - 2026-27 Digital Records'!$G:$G,'E - 2026-27 Digital Records'!$B:$B,"PRT",'E - 2026-27 Digital Records'!$E:$E,"Foreign tax paid or deducted",'E - 2026-27 Digital Records'!$A:$A,"&gt;="&amp;DATE(2026,4,1),'E - 2026-27 Digital Records'!$A:$A,"&lt;="&amp;DATE(2027,3,31))</f>
        <v/>
      </c>
    </row>
    <row r="7" ht="17" customHeight="1">
      <c r="A7" s="58" t="inlineStr">
        <is>
          <t>Special withholding tax or UK tax paid</t>
        </is>
      </c>
      <c r="B7" s="30">
        <f>SUMIFS('E - 2026-27 Digital Records'!$G:$G,'E - 2026-27 Digital Records'!$B:$B,"ESP",'E - 2026-27 Digital Records'!$E:$E,"Special withholding tax or UK tax paid",'E - 2026-27 Digital Records'!$A:$A,"&gt;="&amp;DATE(2026,4,1),'E - 2026-27 Digital Records'!$A:$A,"&lt;="&amp;DATE(2026,6,30))</f>
        <v/>
      </c>
      <c r="C7" s="30">
        <f>SUMIFS('E - 2026-27 Digital Records'!$G:$G,'E - 2026-27 Digital Records'!$B:$B,"ESP",'E - 2026-27 Digital Records'!$E:$E,"Special withholding tax or UK tax paid",'E - 2026-27 Digital Records'!$A:$A,"&gt;="&amp;DATE(2026,4,1),'E - 2026-27 Digital Records'!$A:$A,"&lt;="&amp;DATE(2026,9,30))</f>
        <v/>
      </c>
      <c r="D7" s="49">
        <f>SUMIFS('E - 2026-27 Digital Records'!$G:$G,'E - 2026-27 Digital Records'!$B:$B,"ESP",'E - 2026-27 Digital Records'!$E:$E,"Special withholding tax or UK tax paid",'E - 2026-27 Digital Records'!$A:$A,"&gt;="&amp;DATE(2026,4,1),'E - 2026-27 Digital Records'!$A:$A,"&lt;="&amp;DATE(2026,12,31))</f>
        <v/>
      </c>
      <c r="E7" s="51">
        <f>SUMIFS('E - 2026-27 Digital Records'!$G:$G,'E - 2026-27 Digital Records'!$B:$B,"ESP",'E - 2026-27 Digital Records'!$E:$E,"Special withholding tax or UK tax paid",'E - 2026-27 Digital Records'!$A:$A,"&gt;="&amp;DATE(2026,4,1),'E - 2026-27 Digital Records'!$A:$A,"&lt;="&amp;DATE(2027,3,31))</f>
        <v/>
      </c>
      <c r="F7" s="28" t="n"/>
      <c r="G7" s="58" t="inlineStr">
        <is>
          <t>Special withholding tax or UK tax paid</t>
        </is>
      </c>
      <c r="H7" s="30">
        <f>SUMIFS('E - 2026-27 Digital Records'!$G:$G,'E - 2026-27 Digital Records'!$B:$B,"PRT",'E - 2026-27 Digital Records'!$E:$E,"Special withholding tax or UK tax paid",'E - 2026-27 Digital Records'!$A:$A,"&gt;="&amp;DATE(2026,4,1),'E - 2026-27 Digital Records'!$A:$A,"&lt;="&amp;DATE(2026,6,30))</f>
        <v/>
      </c>
      <c r="I7" s="30">
        <f>SUMIFS('E - 2026-27 Digital Records'!$G:$G,'E - 2026-27 Digital Records'!$B:$B,"PRT",'E - 2026-27 Digital Records'!$E:$E,"Special withholding tax or UK tax paid",'E - 2026-27 Digital Records'!$A:$A,"&gt;="&amp;DATE(2026,4,1),'E - 2026-27 Digital Records'!$A:$A,"&lt;="&amp;DATE(2026,9,30))</f>
        <v/>
      </c>
      <c r="J7" s="49">
        <f>SUMIFS('E - 2026-27 Digital Records'!$G:$G,'E - 2026-27 Digital Records'!$B:$B,"PRT",'E - 2026-27 Digital Records'!$E:$E,"Special withholding tax or UK tax paid",'E - 2026-27 Digital Records'!$A:$A,"&gt;="&amp;DATE(2026,4,1),'E - 2026-27 Digital Records'!$A:$A,"&lt;="&amp;DATE(2026,12,31))</f>
        <v/>
      </c>
      <c r="K7" s="51">
        <f>SUMIFS('E - 2026-27 Digital Records'!$G:$G,'E - 2026-27 Digital Records'!$B:$B,"PRT",'E - 2026-27 Digital Records'!$E:$E,"Special withholding tax or UK tax paid",'E - 2026-27 Digital Records'!$A:$A,"&gt;="&amp;DATE(2026,4,1),'E - 2026-27 Digital Records'!$A:$A,"&lt;="&amp;DATE(2027,3,31))</f>
        <v/>
      </c>
    </row>
    <row r="8" ht="17" customHeight="1">
      <c r="A8" s="58" t="inlineStr">
        <is>
          <t>Premises running costs</t>
        </is>
      </c>
      <c r="B8" s="29">
        <f>SUMIFS('E - 2026-27 Digital Records'!$G:$G,'E - 2026-27 Digital Records'!$B:$B,"ESP",'E - 2026-27 Digital Records'!$E:$E,"Premises running costs",'E - 2026-27 Digital Records'!$A:$A,"&gt;="&amp;DATE(2026,4,1),'E - 2026-27 Digital Records'!$A:$A,"&lt;="&amp;DATE(2026,6,30))</f>
        <v/>
      </c>
      <c r="C8" s="29">
        <f>SUMIFS('E - 2026-27 Digital Records'!$G:$G,'E - 2026-27 Digital Records'!$B:$B,"ESP",'E - 2026-27 Digital Records'!$E:$E,"Premises running costs",'E - 2026-27 Digital Records'!$A:$A,"&gt;="&amp;DATE(2026,4,1),'E - 2026-27 Digital Records'!$A:$A,"&lt;="&amp;DATE(2026,9,30))</f>
        <v/>
      </c>
      <c r="D8" s="48">
        <f>SUMIFS('E - 2026-27 Digital Records'!$G:$G,'E - 2026-27 Digital Records'!$B:$B,"ESP",'E - 2026-27 Digital Records'!$E:$E,"Premises running costs",'E - 2026-27 Digital Records'!$A:$A,"&gt;="&amp;DATE(2026,4,1),'E - 2026-27 Digital Records'!$A:$A,"&lt;="&amp;DATE(2026,12,31))</f>
        <v/>
      </c>
      <c r="E8" s="50">
        <f>SUMIFS('E - 2026-27 Digital Records'!$G:$G,'E - 2026-27 Digital Records'!$B:$B,"ESP",'E - 2026-27 Digital Records'!$E:$E,"Premises running costs",'E - 2026-27 Digital Records'!$A:$A,"&gt;="&amp;DATE(2026,4,1),'E - 2026-27 Digital Records'!$A:$A,"&lt;="&amp;DATE(2027,3,31))</f>
        <v/>
      </c>
      <c r="F8" s="28" t="n"/>
      <c r="G8" s="58" t="inlineStr">
        <is>
          <t>Premises running costs</t>
        </is>
      </c>
      <c r="H8" s="30">
        <f>SUMIFS('E - 2026-27 Digital Records'!$G:$G,'E - 2026-27 Digital Records'!$B:$B,"PRT",'E - 2026-27 Digital Records'!$E:$E,"Premises running costs",'E - 2026-27 Digital Records'!$A:$A,"&gt;="&amp;DATE(2026,4,1),'E - 2026-27 Digital Records'!$A:$A,"&lt;="&amp;DATE(2026,6,30))</f>
        <v/>
      </c>
      <c r="I8" s="30">
        <f>SUMIFS('E - 2026-27 Digital Records'!$G:$G,'E - 2026-27 Digital Records'!$B:$B,"PRT",'E - 2026-27 Digital Records'!$E:$E,"Premises running costs",'E - 2026-27 Digital Records'!$A:$A,"&gt;="&amp;DATE(2026,4,1),'E - 2026-27 Digital Records'!$A:$A,"&lt;="&amp;DATE(2026,9,30))</f>
        <v/>
      </c>
      <c r="J8" s="49">
        <f>SUMIFS('E - 2026-27 Digital Records'!$G:$G,'E - 2026-27 Digital Records'!$B:$B,"PRT",'E - 2026-27 Digital Records'!$E:$E,"Premises running costs",'E - 2026-27 Digital Records'!$A:$A,"&gt;="&amp;DATE(2026,4,1),'E - 2026-27 Digital Records'!$A:$A,"&lt;="&amp;DATE(2026,12,31))</f>
        <v/>
      </c>
      <c r="K8" s="50">
        <f>SUMIFS('E - 2026-27 Digital Records'!$G:$G,'E - 2026-27 Digital Records'!$B:$B,"PRT",'E - 2026-27 Digital Records'!$E:$E,"Premises running costs",'E - 2026-27 Digital Records'!$A:$A,"&gt;="&amp;DATE(2026,4,1),'E - 2026-27 Digital Records'!$A:$A,"&lt;="&amp;DATE(2027,3,31))</f>
        <v/>
      </c>
    </row>
    <row r="9" ht="17" customHeight="1">
      <c r="A9" s="58" t="inlineStr">
        <is>
          <t>Repairs and maintenance</t>
        </is>
      </c>
      <c r="B9" s="30">
        <f>SUMIFS('E - 2026-27 Digital Records'!$G:$G,'E - 2026-27 Digital Records'!$B:$B,"ESP",'E - 2026-27 Digital Records'!$E:$E,"Repairs and maintenance",'E - 2026-27 Digital Records'!$A:$A,"&gt;="&amp;DATE(2026,4,1),'E - 2026-27 Digital Records'!$A:$A,"&lt;="&amp;DATE(2026,6,30))</f>
        <v/>
      </c>
      <c r="C9" s="30">
        <f>SUMIFS('E - 2026-27 Digital Records'!$G:$G,'E - 2026-27 Digital Records'!$B:$B,"ESP",'E - 2026-27 Digital Records'!$E:$E,"Repairs and maintenance",'E - 2026-27 Digital Records'!$A:$A,"&gt;="&amp;DATE(2026,4,1),'E - 2026-27 Digital Records'!$A:$A,"&lt;="&amp;DATE(2026,9,30))</f>
        <v/>
      </c>
      <c r="D9" s="49">
        <f>SUMIFS('E - 2026-27 Digital Records'!$G:$G,'E - 2026-27 Digital Records'!$B:$B,"ESP",'E - 2026-27 Digital Records'!$E:$E,"Repairs and maintenance",'E - 2026-27 Digital Records'!$A:$A,"&gt;="&amp;DATE(2026,4,1),'E - 2026-27 Digital Records'!$A:$A,"&lt;="&amp;DATE(2026,12,31))</f>
        <v/>
      </c>
      <c r="E9" s="50">
        <f>SUMIFS('E - 2026-27 Digital Records'!$G:$G,'E - 2026-27 Digital Records'!$B:$B,"ESP",'E - 2026-27 Digital Records'!$E:$E,"Repairs and maintenance",'E - 2026-27 Digital Records'!$A:$A,"&gt;="&amp;DATE(2026,4,1),'E - 2026-27 Digital Records'!$A:$A,"&lt;="&amp;DATE(2027,3,31))</f>
        <v/>
      </c>
      <c r="F9" s="28" t="n"/>
      <c r="G9" s="58" t="inlineStr">
        <is>
          <t>Repairs and maintenance</t>
        </is>
      </c>
      <c r="H9" s="30">
        <f>SUMIFS('E - 2026-27 Digital Records'!$G:$G,'E - 2026-27 Digital Records'!$B:$B,"PRT",'E - 2026-27 Digital Records'!$E:$E,"Repairs and maintenance",'E - 2026-27 Digital Records'!$A:$A,"&gt;="&amp;DATE(2026,4,1),'E - 2026-27 Digital Records'!$A:$A,"&lt;="&amp;DATE(2026,6,30))</f>
        <v/>
      </c>
      <c r="I9" s="30">
        <f>SUMIFS('E - 2026-27 Digital Records'!$G:$G,'E - 2026-27 Digital Records'!$B:$B,"PRT",'E - 2026-27 Digital Records'!$E:$E,"Repairs and maintenance",'E - 2026-27 Digital Records'!$A:$A,"&gt;="&amp;DATE(2026,4,1),'E - 2026-27 Digital Records'!$A:$A,"&lt;="&amp;DATE(2026,9,30))</f>
        <v/>
      </c>
      <c r="J9" s="49">
        <f>SUMIFS('E - 2026-27 Digital Records'!$G:$G,'E - 2026-27 Digital Records'!$B:$B,"PRT",'E - 2026-27 Digital Records'!$E:$E,"Repairs and maintenance",'E - 2026-27 Digital Records'!$A:$A,"&gt;="&amp;DATE(2026,4,1),'E - 2026-27 Digital Records'!$A:$A,"&lt;="&amp;DATE(2026,12,31))</f>
        <v/>
      </c>
      <c r="K9" s="50">
        <f>SUMIFS('E - 2026-27 Digital Records'!$G:$G,'E - 2026-27 Digital Records'!$B:$B,"PRT",'E - 2026-27 Digital Records'!$E:$E,"Repairs and maintenance",'E - 2026-27 Digital Records'!$A:$A,"&gt;="&amp;DATE(2026,4,1),'E - 2026-27 Digital Records'!$A:$A,"&lt;="&amp;DATE(2027,3,31))</f>
        <v/>
      </c>
    </row>
    <row r="10" ht="17" customHeight="1">
      <c r="A10" s="58" t="inlineStr">
        <is>
          <t>Financial costs</t>
        </is>
      </c>
      <c r="B10" s="30">
        <f>SUMIFS('E - 2026-27 Digital Records'!$G:$G,'E - 2026-27 Digital Records'!$B:$B,"ESP",'E - 2026-27 Digital Records'!$E:$E,"Financial costs",'E - 2026-27 Digital Records'!$A:$A,"&gt;="&amp;DATE(2026,4,1),'E - 2026-27 Digital Records'!$A:$A,"&lt;="&amp;DATE(2026,6,30))</f>
        <v/>
      </c>
      <c r="C10" s="30">
        <f>SUMIFS('E - 2026-27 Digital Records'!$G:$G,'E - 2026-27 Digital Records'!$B:$B,"ESP",'E - 2026-27 Digital Records'!$E:$E,"Financial costs",'E - 2026-27 Digital Records'!$A:$A,"&gt;="&amp;DATE(2026,4,1),'E - 2026-27 Digital Records'!$A:$A,"&lt;="&amp;DATE(2026,9,30))</f>
        <v/>
      </c>
      <c r="D10" s="49">
        <f>SUMIFS('E - 2026-27 Digital Records'!$G:$G,'E - 2026-27 Digital Records'!$B:$B,"ESP",'E - 2026-27 Digital Records'!$E:$E,"Financial costs",'E - 2026-27 Digital Records'!$A:$A,"&gt;="&amp;DATE(2026,4,1),'E - 2026-27 Digital Records'!$A:$A,"&lt;="&amp;DATE(2026,12,31))</f>
        <v/>
      </c>
      <c r="E10" s="51">
        <f>SUMIFS('E - 2026-27 Digital Records'!$G:$G,'E - 2026-27 Digital Records'!$B:$B,"ESP",'E - 2026-27 Digital Records'!$E:$E,"Financial costs",'E - 2026-27 Digital Records'!$A:$A,"&gt;="&amp;DATE(2026,4,1),'E - 2026-27 Digital Records'!$A:$A,"&lt;="&amp;DATE(2027,3,31))</f>
        <v/>
      </c>
      <c r="F10" s="28" t="n"/>
      <c r="G10" s="58" t="inlineStr">
        <is>
          <t>Financial costs</t>
        </is>
      </c>
      <c r="H10" s="30">
        <f>SUMIFS('E - 2026-27 Digital Records'!$G:$G,'E - 2026-27 Digital Records'!$B:$B,"PRT",'E - 2026-27 Digital Records'!$E:$E,"Financial costs",'E - 2026-27 Digital Records'!$A:$A,"&gt;="&amp;DATE(2026,4,1),'E - 2026-27 Digital Records'!$A:$A,"&lt;="&amp;DATE(2026,6,30))</f>
        <v/>
      </c>
      <c r="I10" s="30">
        <f>SUMIFS('E - 2026-27 Digital Records'!$G:$G,'E - 2026-27 Digital Records'!$B:$B,"PRT",'E - 2026-27 Digital Records'!$E:$E,"Financial costs",'E - 2026-27 Digital Records'!$A:$A,"&gt;="&amp;DATE(2026,4,1),'E - 2026-27 Digital Records'!$A:$A,"&lt;="&amp;DATE(2026,9,30))</f>
        <v/>
      </c>
      <c r="J10" s="49">
        <f>SUMIFS('E - 2026-27 Digital Records'!$G:$G,'E - 2026-27 Digital Records'!$B:$B,"PRT",'E - 2026-27 Digital Records'!$E:$E,"Financial costs",'E - 2026-27 Digital Records'!$A:$A,"&gt;="&amp;DATE(2026,4,1),'E - 2026-27 Digital Records'!$A:$A,"&lt;="&amp;DATE(2026,12,31))</f>
        <v/>
      </c>
      <c r="K10" s="51">
        <f>SUMIFS('E - 2026-27 Digital Records'!$G:$G,'E - 2026-27 Digital Records'!$B:$B,"PRT",'E - 2026-27 Digital Records'!$E:$E,"Financial costs",'E - 2026-27 Digital Records'!$A:$A,"&gt;="&amp;DATE(2026,4,1),'E - 2026-27 Digital Records'!$A:$A,"&lt;="&amp;DATE(2027,3,31))</f>
        <v/>
      </c>
    </row>
    <row r="11" ht="17" customHeight="1">
      <c r="A11" s="58" t="inlineStr">
        <is>
          <t>Professional fees</t>
        </is>
      </c>
      <c r="B11" s="30">
        <f>SUMIFS('E - 2026-27 Digital Records'!$G:$G,'E - 2026-27 Digital Records'!$B:$B,"ESP",'E - 2026-27 Digital Records'!$E:$E,"Professional fees",'E - 2026-27 Digital Records'!$A:$A,"&gt;="&amp;DATE(2026,4,1),'E - 2026-27 Digital Records'!$A:$A,"&lt;="&amp;DATE(2026,6,30))</f>
        <v/>
      </c>
      <c r="C11" s="30">
        <f>SUMIFS('E - 2026-27 Digital Records'!$G:$G,'E - 2026-27 Digital Records'!$B:$B,"ESP",'E - 2026-27 Digital Records'!$E:$E,"Professional fees",'E - 2026-27 Digital Records'!$A:$A,"&gt;="&amp;DATE(2026,4,1),'E - 2026-27 Digital Records'!$A:$A,"&lt;="&amp;DATE(2026,9,30))</f>
        <v/>
      </c>
      <c r="D11" s="49">
        <f>SUMIFS('E - 2026-27 Digital Records'!$G:$G,'E - 2026-27 Digital Records'!$B:$B,"ESP",'E - 2026-27 Digital Records'!$E:$E,"Professional fees",'E - 2026-27 Digital Records'!$A:$A,"&gt;="&amp;DATE(2026,4,1),'E - 2026-27 Digital Records'!$A:$A,"&lt;="&amp;DATE(2026,12,31))</f>
        <v/>
      </c>
      <c r="E11" s="51">
        <f>SUMIFS('E - 2026-27 Digital Records'!$G:$G,'E - 2026-27 Digital Records'!$B:$B,"ESP",'E - 2026-27 Digital Records'!$E:$E,"Professional fees",'E - 2026-27 Digital Records'!$A:$A,"&gt;="&amp;DATE(2026,4,1),'E - 2026-27 Digital Records'!$A:$A,"&lt;="&amp;DATE(2027,3,31))</f>
        <v/>
      </c>
      <c r="F11" s="28" t="n"/>
      <c r="G11" s="58" t="inlineStr">
        <is>
          <t>Professional fees</t>
        </is>
      </c>
      <c r="H11" s="30">
        <f>SUMIFS('E - 2026-27 Digital Records'!$G:$G,'E - 2026-27 Digital Records'!$B:$B,"PRT",'E - 2026-27 Digital Records'!$E:$E,"Professional fees",'E - 2026-27 Digital Records'!$A:$A,"&gt;="&amp;DATE(2026,4,1),'E - 2026-27 Digital Records'!$A:$A,"&lt;="&amp;DATE(2026,6,30))</f>
        <v/>
      </c>
      <c r="I11" s="30">
        <f>SUMIFS('E - 2026-27 Digital Records'!$G:$G,'E - 2026-27 Digital Records'!$B:$B,"PRT",'E - 2026-27 Digital Records'!$E:$E,"Professional fees",'E - 2026-27 Digital Records'!$A:$A,"&gt;="&amp;DATE(2026,4,1),'E - 2026-27 Digital Records'!$A:$A,"&lt;="&amp;DATE(2026,9,30))</f>
        <v/>
      </c>
      <c r="J11" s="49">
        <f>SUMIFS('E - 2026-27 Digital Records'!$G:$G,'E - 2026-27 Digital Records'!$B:$B,"PRT",'E - 2026-27 Digital Records'!$E:$E,"Professional fees",'E - 2026-27 Digital Records'!$A:$A,"&gt;="&amp;DATE(2026,4,1),'E - 2026-27 Digital Records'!$A:$A,"&lt;="&amp;DATE(2026,12,31))</f>
        <v/>
      </c>
      <c r="K11" s="51">
        <f>SUMIFS('E - 2026-27 Digital Records'!$G:$G,'E - 2026-27 Digital Records'!$B:$B,"PRT",'E - 2026-27 Digital Records'!$E:$E,"Professional fees",'E - 2026-27 Digital Records'!$A:$A,"&gt;="&amp;DATE(2026,4,1),'E - 2026-27 Digital Records'!$A:$A,"&lt;="&amp;DATE(2027,3,31))</f>
        <v/>
      </c>
    </row>
    <row r="12" ht="17" customHeight="1">
      <c r="A12" s="58" t="inlineStr">
        <is>
          <t>Travel costs</t>
        </is>
      </c>
      <c r="B12" s="30">
        <f>SUMIFS('E - 2026-27 Digital Records'!$G:$G,'E - 2026-27 Digital Records'!$B:$B,"ESP",'E - 2026-27 Digital Records'!$E:$E,"Travel costs",'E - 2026-27 Digital Records'!$A:$A,"&gt;="&amp;DATE(2026,4,1),'E - 2026-27 Digital Records'!$A:$A,"&lt;="&amp;DATE(2026,6,30))</f>
        <v/>
      </c>
      <c r="C12" s="30">
        <f>SUMIFS('E - 2026-27 Digital Records'!$G:$G,'E - 2026-27 Digital Records'!$B:$B,"ESP",'E - 2026-27 Digital Records'!$E:$E,"Travel costs",'E - 2026-27 Digital Records'!$A:$A,"&gt;="&amp;DATE(2026,4,1),'E - 2026-27 Digital Records'!$A:$A,"&lt;="&amp;DATE(2026,9,30))</f>
        <v/>
      </c>
      <c r="D12" s="49">
        <f>SUMIFS('E - 2026-27 Digital Records'!$G:$G,'E - 2026-27 Digital Records'!$B:$B,"ESP",'E - 2026-27 Digital Records'!$E:$E,"Travel costs",'E - 2026-27 Digital Records'!$A:$A,"&gt;="&amp;DATE(2026,4,1),'E - 2026-27 Digital Records'!$A:$A,"&lt;="&amp;DATE(2026,12,31))</f>
        <v/>
      </c>
      <c r="E12" s="51">
        <f>SUMIFS('E - 2026-27 Digital Records'!$G:$G,'E - 2026-27 Digital Records'!$B:$B,"ESP",'E - 2026-27 Digital Records'!$E:$E,"Travel costs",'E - 2026-27 Digital Records'!$A:$A,"&gt;="&amp;DATE(2026,4,1),'E - 2026-27 Digital Records'!$A:$A,"&lt;="&amp;DATE(2027,3,31))</f>
        <v/>
      </c>
      <c r="F12" s="28" t="n"/>
      <c r="G12" s="58" t="inlineStr">
        <is>
          <t>Travel costs</t>
        </is>
      </c>
      <c r="H12" s="30">
        <f>SUMIFS('E - 2026-27 Digital Records'!$G:$G,'E - 2026-27 Digital Records'!$B:$B,"PRT",'E - 2026-27 Digital Records'!$E:$E,"Travel costs",'E - 2026-27 Digital Records'!$A:$A,"&gt;="&amp;DATE(2026,4,1),'E - 2026-27 Digital Records'!$A:$A,"&lt;="&amp;DATE(2026,6,30))</f>
        <v/>
      </c>
      <c r="I12" s="30">
        <f>SUMIFS('E - 2026-27 Digital Records'!$G:$G,'E - 2026-27 Digital Records'!$B:$B,"PRT",'E - 2026-27 Digital Records'!$E:$E,"Travel costs",'E - 2026-27 Digital Records'!$A:$A,"&gt;="&amp;DATE(2026,4,1),'E - 2026-27 Digital Records'!$A:$A,"&lt;="&amp;DATE(2026,9,30))</f>
        <v/>
      </c>
      <c r="J12" s="49">
        <f>SUMIFS('E - 2026-27 Digital Records'!$G:$G,'E - 2026-27 Digital Records'!$B:$B,"PRT",'E - 2026-27 Digital Records'!$E:$E,"Travel costs",'E - 2026-27 Digital Records'!$A:$A,"&gt;="&amp;DATE(2026,4,1),'E - 2026-27 Digital Records'!$A:$A,"&lt;="&amp;DATE(2026,12,31))</f>
        <v/>
      </c>
      <c r="K12" s="51">
        <f>SUMIFS('E - 2026-27 Digital Records'!$G:$G,'E - 2026-27 Digital Records'!$B:$B,"PRT",'E - 2026-27 Digital Records'!$E:$E,"Travel costs",'E - 2026-27 Digital Records'!$A:$A,"&gt;="&amp;DATE(2026,4,1),'E - 2026-27 Digital Records'!$A:$A,"&lt;="&amp;DATE(2027,3,31))</f>
        <v/>
      </c>
    </row>
    <row r="13" ht="17" customHeight="1">
      <c r="A13" s="58" t="inlineStr">
        <is>
          <t>Cost of services</t>
        </is>
      </c>
      <c r="B13" s="29">
        <f>SUMIFS('E - 2026-27 Digital Records'!$G:$G,'E - 2026-27 Digital Records'!$B:$B,"ESP",'E - 2026-27 Digital Records'!$E:$E,"Cost of services",'E - 2026-27 Digital Records'!$A:$A,"&gt;="&amp;DATE(2026,4,1),'E - 2026-27 Digital Records'!$A:$A,"&lt;="&amp;DATE(2026,6,30))</f>
        <v/>
      </c>
      <c r="C13" s="29">
        <f>SUMIFS('E - 2026-27 Digital Records'!$G:$G,'E - 2026-27 Digital Records'!$B:$B,"ESP",'E - 2026-27 Digital Records'!$E:$E,"Cost of services",'E - 2026-27 Digital Records'!$A:$A,"&gt;="&amp;DATE(2026,4,1),'E - 2026-27 Digital Records'!$A:$A,"&lt;="&amp;DATE(2026,9,30))</f>
        <v/>
      </c>
      <c r="D13" s="48">
        <f>SUMIFS('E - 2026-27 Digital Records'!$G:$G,'E - 2026-27 Digital Records'!$B:$B,"ESP",'E - 2026-27 Digital Records'!$E:$E,"Cost of services",'E - 2026-27 Digital Records'!$A:$A,"&gt;="&amp;DATE(2026,4,1),'E - 2026-27 Digital Records'!$A:$A,"&lt;="&amp;DATE(2026,9,30))</f>
        <v/>
      </c>
      <c r="E13" s="50">
        <f>SUMIFS('E - 2026-27 Digital Records'!$G:$G,'E - 2026-27 Digital Records'!$B:$B,"ESP",'E - 2026-27 Digital Records'!$E:$E,"Cost of services",'E - 2026-27 Digital Records'!$A:$A,"&gt;="&amp;DATE(2026,4,1),'E - 2026-27 Digital Records'!$A:$A,"&lt;="&amp;DATE(2027,3,31))</f>
        <v/>
      </c>
      <c r="F13" s="28" t="n"/>
      <c r="G13" s="58" t="inlineStr">
        <is>
          <t>Cost of services</t>
        </is>
      </c>
      <c r="H13" s="29">
        <f>SUMIFS('E - 2026-27 Digital Records'!$G:$G,'E - 2026-27 Digital Records'!$B:$B,"PRT",'E - 2026-27 Digital Records'!$E:$E,"Cost of services",'E - 2026-27 Digital Records'!$A:$A,"&gt;="&amp;DATE(2026,4,1),'E - 2026-27 Digital Records'!$A:$A,"&lt;="&amp;DATE(2026,6,30))</f>
        <v/>
      </c>
      <c r="I13" s="29">
        <f>SUMIFS('E - 2026-27 Digital Records'!$G:$G,'E - 2026-27 Digital Records'!$B:$B,"PRT",'E - 2026-27 Digital Records'!$E:$E,"Cost of services",'E - 2026-27 Digital Records'!$A:$A,"&gt;="&amp;DATE(2026,4,1),'E - 2026-27 Digital Records'!$A:$A,"&lt;="&amp;DATE(2026,9,30))</f>
        <v/>
      </c>
      <c r="J13" s="48">
        <f>SUMIFS('E - 2026-27 Digital Records'!$G:$G,'E - 2026-27 Digital Records'!$B:$B,"PRT",'E - 2026-27 Digital Records'!$E:$E,"Cost of services",'E - 2026-27 Digital Records'!$A:$A,"&gt;="&amp;DATE(2026,4,1),'E - 2026-27 Digital Records'!$A:$A,"&lt;="&amp;DATE(2026,12,31))</f>
        <v/>
      </c>
      <c r="K13" s="50">
        <f>SUMIFS('E - 2026-27 Digital Records'!$G:$G,'E - 2026-27 Digital Records'!$B:$B,"PRT",'E - 2026-27 Digital Records'!$E:$E,"Cost of services",'E - 2026-27 Digital Records'!$A:$A,"&gt;="&amp;DATE(2026,4,1),'E - 2026-27 Digital Records'!$A:$A,"&lt;="&amp;DATE(2027,3,31))</f>
        <v/>
      </c>
    </row>
    <row r="14" ht="17" customHeight="1">
      <c r="A14" s="58" t="inlineStr">
        <is>
          <t>Other</t>
        </is>
      </c>
      <c r="B14" s="30">
        <f>SUMIFS('E - 2026-27 Digital Records'!$G:$G,'E - 2026-27 Digital Records'!$B:$B,"ESP",'E - 2026-27 Digital Records'!$E:$E,"Other",'E - 2026-27 Digital Records'!$A:$A,"&gt;="&amp;DATE(2026,4,1),'E - 2026-27 Digital Records'!$A:$A,"&lt;="&amp;DATE(2026,6,30))</f>
        <v/>
      </c>
      <c r="C14" s="30">
        <f>SUMIFS('E - 2026-27 Digital Records'!$G:$G,'E - 2026-27 Digital Records'!$B:$B,"ESP",'E - 2026-27 Digital Records'!$E:$E,"Other",'E - 2026-27 Digital Records'!$A:$A,"&gt;="&amp;DATE(2026,4,1),'E - 2026-27 Digital Records'!$A:$A,"&lt;="&amp;DATE(2026,9,30))</f>
        <v/>
      </c>
      <c r="D14" s="49">
        <f>SUMIFS('E - 2026-27 Digital Records'!$G:$G,'E - 2026-27 Digital Records'!$B:$B,"ESP",'E - 2026-27 Digital Records'!$E:$E,"Other",'E - 2026-27 Digital Records'!$A:$A,"&gt;="&amp;DATE(2026,4,1),'E - 2026-27 Digital Records'!$A:$A,"&lt;="&amp;DATE(2026,12,31))</f>
        <v/>
      </c>
      <c r="E14" s="51">
        <f>SUMIFS('E - 2026-27 Digital Records'!$G:$G,'E - 2026-27 Digital Records'!$B:$B,"ESP",'E - 2026-27 Digital Records'!$E:$E,"Other",'E - 2026-27 Digital Records'!$A:$A,"&gt;="&amp;DATE(2026,4,1),'E - 2026-27 Digital Records'!$A:$A,"&lt;="&amp;DATE(2027,3,31))</f>
        <v/>
      </c>
      <c r="F14" s="28" t="n"/>
      <c r="G14" s="58" t="inlineStr">
        <is>
          <t>Other</t>
        </is>
      </c>
      <c r="H14" s="30">
        <f>SUMIFS('E - 2026-27 Digital Records'!$G:$G,'E - 2026-27 Digital Records'!$B:$B,"PRT",'E - 2026-27 Digital Records'!$E:$E,"Other",'E - 2026-27 Digital Records'!$A:$A,"&gt;="&amp;DATE(2026,4,1),'E - 2026-27 Digital Records'!$A:$A,"&lt;="&amp;DATE(2026,6,30))</f>
        <v/>
      </c>
      <c r="I14" s="30">
        <f>SUMIFS('E - 2026-27 Digital Records'!$G:$G,'E - 2026-27 Digital Records'!$B:$B,"PRT",'E - 2026-27 Digital Records'!$E:$E,"Other",'E - 2026-27 Digital Records'!$A:$A,"&gt;="&amp;DATE(2026,4,1),'E - 2026-27 Digital Records'!$A:$A,"&lt;="&amp;DATE(2026,9,30))</f>
        <v/>
      </c>
      <c r="J14" s="49">
        <f>SUMIFS('E - 2026-27 Digital Records'!$G:$G,'E - 2026-27 Digital Records'!$B:$B,"PRT",'E - 2026-27 Digital Records'!$E:$E,"Other",'E - 2026-27 Digital Records'!$A:$A,"&gt;="&amp;DATE(2026,4,1),'E - 2026-27 Digital Records'!$A:$A,"&lt;="&amp;DATE(2026,12,31))</f>
        <v/>
      </c>
      <c r="K14" s="51">
        <f>SUMIFS('E - 2026-27 Digital Records'!$G:$G,'E - 2026-27 Digital Records'!$B:$B,"PRT",'E - 2026-27 Digital Records'!$E:$E,"Other",'E - 2026-27 Digital Records'!$A:$A,"&gt;="&amp;DATE(2026,4,1),'E - 2026-27 Digital Records'!$A:$A,"&lt;="&amp;DATE(2027,3,31))</f>
        <v/>
      </c>
    </row>
    <row r="15" ht="17" customHeight="1">
      <c r="A15" s="58" t="inlineStr">
        <is>
          <t>Residential financial cost</t>
        </is>
      </c>
      <c r="B15" s="29">
        <f>SUMIFS('E - 2026-27 Digital Records'!$G:$G,'E - 2026-27 Digital Records'!$B:$B,"ESP",'E - 2026-27 Digital Records'!$E:$E,"Residential finance cost tax reduction",'E - 2026-27 Digital Records'!$A:$A,"&gt;="&amp;DATE(2026,4,1),'E - 2026-27 Digital Records'!$A:$A,"&lt;="&amp;DATE(2026,6,30))</f>
        <v/>
      </c>
      <c r="C15" s="29">
        <f>SUMIFS('E - 2026-27 Digital Records'!$G:$G,'E - 2026-27 Digital Records'!$B:$B,"ESP",'E - 2026-27 Digital Records'!$E:$E,"Residential finance cost tax reduction",'E - 2026-27 Digital Records'!$A:$A,"&gt;="&amp;DATE(2026,4,1),'E - 2026-27 Digital Records'!$A:$A,"&lt;="&amp;DATE(2026,9,30))</f>
        <v/>
      </c>
      <c r="D15" s="48">
        <f>SUMIFS('E - 2026-27 Digital Records'!$G:$G,'E - 2026-27 Digital Records'!$B:$B,"ESP",'E - 2026-27 Digital Records'!$E:$E,"Residential finance cost tax reduction",'E - 2026-27 Digital Records'!$A:$A,"&gt;="&amp;DATE(2026,4,1),'E - 2026-27 Digital Records'!$A:$A,"&lt;="&amp;DATE(2026,12,31))</f>
        <v/>
      </c>
      <c r="E15" s="50">
        <f>SUMIFS('E - 2026-27 Digital Records'!$G:$G,'E - 2026-27 Digital Records'!$B:$B,"ESP",'E - 2026-27 Digital Records'!$E:$E,"Residential finance cost tax reduction",'E - 2026-27 Digital Records'!$A:$A,"&gt;="&amp;DATE(2026,4,1),'E - 2026-27 Digital Records'!$A:$A,"&lt;="&amp;DATE(2027,3,31))</f>
        <v/>
      </c>
      <c r="F15" s="28" t="n"/>
      <c r="G15" s="58" t="inlineStr">
        <is>
          <t>Residential financial cost</t>
        </is>
      </c>
      <c r="H15" s="29">
        <f>SUMIFS('E - 2026-27 Digital Records'!$G:$G,'E - 2026-27 Digital Records'!$B:$B,"PRT",'E - 2026-27 Digital Records'!$E:$E,"Residential finance cost tax reduction",'E - 2026-27 Digital Records'!$A:$A,"&gt;="&amp;DATE(2026,4,1),'E - 2026-27 Digital Records'!$A:$A,"&lt;="&amp;DATE(2026,6,30))</f>
        <v/>
      </c>
      <c r="I15" s="29">
        <f>SUMIFS('E - 2026-27 Digital Records'!$G:$G,'E - 2026-27 Digital Records'!$B:$B,"PRT",'E - 2026-27 Digital Records'!$E:$E,"Residential finance cost tax reduction",'E - 2026-27 Digital Records'!$A:$A,"&gt;="&amp;DATE(2026,4,1),'E - 2026-27 Digital Records'!$A:$A,"&lt;="&amp;DATE(2026,9,30))</f>
        <v/>
      </c>
      <c r="J15" s="48">
        <f>SUMIFS('E - 2026-27 Digital Records'!$G:$G,'E - 2026-27 Digital Records'!$B:$B,"PRT",'E - 2026-27 Digital Records'!$E:$E,"Residential finance cost tax reduction",'E - 2026-27 Digital Records'!$A:$A,"&gt;="&amp;DATE(2026,4,1),'E - 2026-27 Digital Records'!$A:$A,"&lt;="&amp;DATE(2026,12,31))</f>
        <v/>
      </c>
      <c r="K15" s="50">
        <f>SUMIFS('E - 2026-27 Digital Records'!$G:$G,'E - 2026-27 Digital Records'!$B:$B,"PRT",'E - 2026-27 Digital Records'!$E:$E,"Residential finance cost tax reduction",'E - 2026-27 Digital Records'!$A:$A,"&gt;="&amp;DATE(2026,4,1),'E - 2026-27 Digital Records'!$A:$A,"&lt;="&amp;DATE(2027,3,31))</f>
        <v/>
      </c>
    </row>
    <row r="16" ht="18" customHeight="1" thickBot="1">
      <c r="A16" s="58" t="inlineStr">
        <is>
          <t>Brought forward residential financial cost</t>
        </is>
      </c>
      <c r="B16" s="47">
        <f>SUMIFS('E - 2026-27 Digital Records'!$G:$G,'E - 2026-27 Digital Records'!$B:$B,"ESP",'E - 2026-27 Digital Records'!$E:$E,"Brought forward residential financial cost",'E - 2026-27 Digital Records'!$A:$A,"&gt;="&amp;DATE(2026,4,1),'E - 2026-27 Digital Records'!$A:$A,"&lt;="&amp;DATE(2026,6,30))</f>
        <v/>
      </c>
      <c r="C16" s="47">
        <f>SUMIFS('E - 2026-27 Digital Records'!$G:$G,'E - 2026-27 Digital Records'!$B:$B,"ESP",'E - 2026-27 Digital Records'!$E:$E,"Brought forward residential financial cost",'E - 2026-27 Digital Records'!$A:$A,"&gt;="&amp;DATE(2026,4,1),'E - 2026-27 Digital Records'!$A:$A,"&lt;="&amp;DATE(2026,9,30))</f>
        <v/>
      </c>
      <c r="D16" s="46">
        <f>SUMIFS('E - 2026-27 Digital Records'!$G:$G,'E - 2026-27 Digital Records'!$B:$B,"ESP",'E - 2026-27 Digital Records'!$E:$E,"Brought forward residential financial cost",'E - 2026-27 Digital Records'!$A:$A,"&gt;="&amp;DATE(2026,4,1),'E - 2026-27 Digital Records'!$A:$A,"&lt;="&amp;DATE(2026,12,31))</f>
        <v/>
      </c>
      <c r="E16" s="52">
        <f>SUMIFS('E - 2026-27 Digital Records'!$G:$G,'E - 2026-27 Digital Records'!$B:$B,"ESP",'E - 2026-27 Digital Records'!$E:$E,"Brought forward residential financial cost",'E - 2026-27 Digital Records'!$A:$A,"&gt;="&amp;DATE(2026,4,1),'E - 2026-27 Digital Records'!$A:$A,"&lt;="&amp;DATE(2027,3,31))</f>
        <v/>
      </c>
      <c r="F16" s="28" t="n"/>
      <c r="G16" s="58" t="inlineStr">
        <is>
          <t>Brought forward residential financial cost</t>
        </is>
      </c>
      <c r="H16" s="47">
        <f>SUMIFS('E - 2026-27 Digital Records'!$G:$G,'E - 2026-27 Digital Records'!$B:$B,"PRT",'E - 2026-27 Digital Records'!$E:$E,"Brought forward residential financial cost",'E - 2026-27 Digital Records'!$A:$A,"&gt;="&amp;DATE(2026,4,1),'E - 2026-27 Digital Records'!$A:$A,"&lt;="&amp;DATE(2026,6,30))</f>
        <v/>
      </c>
      <c r="I16" s="47">
        <f>SUMIFS('E - 2026-27 Digital Records'!$G:$G,'E - 2026-27 Digital Records'!$B:$B,"PRT",'E - 2026-27 Digital Records'!$E:$E,"Brought forward residential financial cost",'E - 2026-27 Digital Records'!$A:$A,"&gt;="&amp;DATE(2026,4,1),'E - 2026-27 Digital Records'!$A:$A,"&lt;="&amp;DATE(2026,6,30))</f>
        <v/>
      </c>
      <c r="J16" s="46">
        <f>SUMIFS('E - 2026-27 Digital Records'!$G:$G,'E - 2026-27 Digital Records'!$B:$B,"PRT",'E - 2026-27 Digital Records'!$E:$E,"Brought forward residential financial cost",'E - 2026-27 Digital Records'!$A:$A,"&gt;="&amp;DATE(2026,4,1),'E - 2026-27 Digital Records'!$A:$A,"&lt;="&amp;DATE(2026,12,31))</f>
        <v/>
      </c>
      <c r="K16" s="52">
        <f>SUMIFS('E - 2026-27 Digital Records'!$G:$G,'E - 2026-27 Digital Records'!$B:$B,"PRT",'E - 2026-27 Digital Records'!$E:$E,"Brought forward residential financial cost",'E - 2026-27 Digital Records'!$A:$A,"&gt;="&amp;DATE(2026,4,1),'E - 2026-27 Digital Records'!$A:$A,"&lt;="&amp;DATE(2027,3,31))</f>
        <v/>
      </c>
    </row>
    <row r="17" ht="18" customHeight="1" thickTop="1">
      <c r="A17" s="53" t="inlineStr">
        <is>
          <t>Total expenses</t>
        </is>
      </c>
      <c r="B17" s="59">
        <f>SUM(B6:B16)</f>
        <v/>
      </c>
      <c r="C17" s="59">
        <f>SUM(C6:C16)</f>
        <v/>
      </c>
      <c r="D17" s="54">
        <f>SUM(D6:D16)</f>
        <v/>
      </c>
      <c r="E17" s="60">
        <f>SUM(E6:E16)</f>
        <v/>
      </c>
      <c r="F17" s="28" t="n"/>
      <c r="G17" s="53" t="inlineStr">
        <is>
          <t>Total expenses</t>
        </is>
      </c>
      <c r="H17" s="59">
        <f>SUM(H8:H16)</f>
        <v/>
      </c>
      <c r="I17" s="54">
        <f>SUM(I8:I16)</f>
        <v/>
      </c>
      <c r="J17" s="54">
        <f>SUM(J8:J16)</f>
        <v/>
      </c>
      <c r="K17" s="60">
        <f>SUM(K8:K16)</f>
        <v/>
      </c>
    </row>
  </sheetData>
  <mergeCells count="2">
    <mergeCell ref="A1:E1"/>
    <mergeCell ref="G1:K1"/>
  </mergeCells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G36"/>
  <sheetViews>
    <sheetView workbookViewId="0">
      <selection activeCell="E13" sqref="E13"/>
    </sheetView>
  </sheetViews>
  <sheetFormatPr baseColWidth="10" defaultColWidth="8.83203125" defaultRowHeight="16"/>
  <cols>
    <col width="11.1640625" bestFit="1" customWidth="1" style="17" min="1" max="1"/>
    <col width="10.33203125" customWidth="1" style="17" min="2" max="2"/>
    <col width="38.33203125" bestFit="1" customWidth="1" style="17" min="3" max="3"/>
    <col width="38.33203125" customWidth="1" style="17" min="4" max="5"/>
    <col width="9.83203125" customWidth="1" style="17" min="6" max="6"/>
    <col width="10.1640625" customWidth="1" style="17" min="7" max="7"/>
    <col width="8.83203125" customWidth="1" style="17" min="8" max="16384"/>
  </cols>
  <sheetData>
    <row r="1">
      <c r="A1" s="27" t="inlineStr">
        <is>
          <t>Date</t>
        </is>
      </c>
      <c r="B1" s="27" t="inlineStr">
        <is>
          <t>Country</t>
        </is>
      </c>
      <c r="C1" s="27" t="inlineStr">
        <is>
          <t>Description</t>
        </is>
      </c>
      <c r="D1" s="27" t="inlineStr">
        <is>
          <t>Type</t>
        </is>
      </c>
      <c r="E1" s="27" t="inlineStr">
        <is>
          <t>Category</t>
        </is>
      </c>
      <c r="F1" s="27" t="inlineStr">
        <is>
          <t>FX Rate</t>
        </is>
      </c>
      <c r="G1" s="27" t="inlineStr">
        <is>
          <t>Amount</t>
        </is>
      </c>
    </row>
    <row r="2">
      <c r="A2" s="20" t="inlineStr">
        <is>
          <t>Date</t>
        </is>
      </c>
      <c r="B2" s="20" t="inlineStr">
        <is>
          <t>Country</t>
        </is>
      </c>
      <c r="C2" s="20" t="inlineStr">
        <is>
          <t>Description</t>
        </is>
      </c>
      <c r="D2" s="20" t="inlineStr">
        <is>
          <t>Type</t>
        </is>
      </c>
      <c r="E2" s="20" t="inlineStr">
        <is>
          <t>Category</t>
        </is>
      </c>
      <c r="F2" s="20" t="inlineStr">
        <is>
          <t>FX Rate</t>
        </is>
      </c>
      <c r="G2" s="20" t="inlineStr">
        <is>
          <t>Amount</t>
        </is>
      </c>
    </row>
    <row r="3">
      <c r="A3" s="21" t="n">
        <v>46113</v>
      </c>
      <c r="B3" s="22" t="inlineStr">
        <is>
          <t>ESP</t>
        </is>
      </c>
      <c r="C3" s="22" t="inlineStr">
        <is>
          <t>Rent received - Spain Property  (April)</t>
        </is>
      </c>
      <c r="D3" s="22" t="inlineStr">
        <is>
          <t>Income</t>
        </is>
      </c>
      <c r="E3" s="22" t="inlineStr">
        <is>
          <t>Property rental income</t>
        </is>
      </c>
      <c r="F3" s="22" t="n">
        <v>0.86</v>
      </c>
      <c r="G3" s="25" t="n">
        <v>817</v>
      </c>
    </row>
    <row r="4">
      <c r="A4" s="23" t="n">
        <v>46119</v>
      </c>
      <c r="B4" s="24" t="inlineStr">
        <is>
          <t>ESP</t>
        </is>
      </c>
      <c r="C4" s="24" t="inlineStr">
        <is>
          <t>Agency management fee (April)</t>
        </is>
      </c>
      <c r="D4" s="24" t="inlineStr">
        <is>
          <t>Expense</t>
        </is>
      </c>
      <c r="E4" s="24" t="inlineStr">
        <is>
          <t>Cost of services</t>
        </is>
      </c>
      <c r="F4" s="24" t="n">
        <v>0.86</v>
      </c>
      <c r="G4" s="26" t="n">
        <v>108.36</v>
      </c>
    </row>
    <row r="5">
      <c r="A5" s="21" t="n">
        <v>46143</v>
      </c>
      <c r="B5" s="22" t="inlineStr">
        <is>
          <t>ESP</t>
        </is>
      </c>
      <c r="C5" s="22" t="inlineStr">
        <is>
          <t>Rent received - Spain Property  (May)</t>
        </is>
      </c>
      <c r="D5" s="22" t="inlineStr">
        <is>
          <t>Income</t>
        </is>
      </c>
      <c r="E5" s="22" t="inlineStr">
        <is>
          <t>Property rental income</t>
        </is>
      </c>
      <c r="F5" s="22" t="n">
        <v>0.86</v>
      </c>
      <c r="G5" s="25" t="n">
        <v>817</v>
      </c>
    </row>
    <row r="6">
      <c r="A6" s="23" t="n">
        <v>46148</v>
      </c>
      <c r="B6" s="24" t="inlineStr">
        <is>
          <t>ESP</t>
        </is>
      </c>
      <c r="C6" s="24" t="inlineStr">
        <is>
          <t>Landlord insurance premium (May)</t>
        </is>
      </c>
      <c r="D6" s="24" t="inlineStr">
        <is>
          <t>Expense</t>
        </is>
      </c>
      <c r="E6" s="24" t="inlineStr">
        <is>
          <t>Premises running costs</t>
        </is>
      </c>
      <c r="F6" s="24" t="n">
        <v>0.86</v>
      </c>
      <c r="G6" s="26" t="n">
        <v>239.94</v>
      </c>
    </row>
    <row r="7">
      <c r="A7" s="21" t="n">
        <v>46174</v>
      </c>
      <c r="B7" s="22" t="inlineStr">
        <is>
          <t>ESP</t>
        </is>
      </c>
      <c r="C7" s="22" t="inlineStr">
        <is>
          <t>Rent received - Spain Property  (June)</t>
        </is>
      </c>
      <c r="D7" s="22" t="inlineStr">
        <is>
          <t>Income</t>
        </is>
      </c>
      <c r="E7" s="22" t="inlineStr">
        <is>
          <t>Property rental income</t>
        </is>
      </c>
      <c r="F7" s="22" t="n">
        <v>0.86</v>
      </c>
      <c r="G7" s="25" t="n">
        <v>817</v>
      </c>
    </row>
    <row r="8">
      <c r="A8" s="23" t="n">
        <v>46194</v>
      </c>
      <c r="B8" s="24" t="inlineStr">
        <is>
          <t>ESP</t>
        </is>
      </c>
      <c r="C8" s="24" t="inlineStr">
        <is>
          <t>Mortgage interest payment (June)</t>
        </is>
      </c>
      <c r="D8" s="24" t="inlineStr">
        <is>
          <t>Expense</t>
        </is>
      </c>
      <c r="E8" s="24" t="inlineStr">
        <is>
          <t>Residential finance cost tax reduction</t>
        </is>
      </c>
      <c r="F8" s="24" t="n">
        <v>0.86</v>
      </c>
      <c r="G8" s="26" t="n">
        <v>337.12</v>
      </c>
    </row>
    <row r="9">
      <c r="A9" s="21" t="n">
        <v>46204</v>
      </c>
      <c r="B9" s="22" t="inlineStr">
        <is>
          <t>ESP</t>
        </is>
      </c>
      <c r="C9" s="22" t="inlineStr">
        <is>
          <t>Rent received - Spain Property  (July)</t>
        </is>
      </c>
      <c r="D9" s="22" t="inlineStr">
        <is>
          <t>Income</t>
        </is>
      </c>
      <c r="E9" s="22" t="inlineStr">
        <is>
          <t>Property rental income</t>
        </is>
      </c>
      <c r="F9" s="22" t="n">
        <v>0.86</v>
      </c>
      <c r="G9" s="25" t="n">
        <v>817</v>
      </c>
    </row>
    <row r="10">
      <c r="A10" s="23" t="n">
        <v>46113</v>
      </c>
      <c r="B10" s="24" t="inlineStr">
        <is>
          <t>PRT</t>
        </is>
      </c>
      <c r="C10" s="24" t="inlineStr">
        <is>
          <t>Rent received - Portugal Property (April)</t>
        </is>
      </c>
      <c r="D10" s="24" t="inlineStr">
        <is>
          <t>Income</t>
        </is>
      </c>
      <c r="E10" s="24" t="inlineStr">
        <is>
          <t>Property rental income</t>
        </is>
      </c>
      <c r="F10" s="24" t="n">
        <v>0.85</v>
      </c>
      <c r="G10" s="26" t="n">
        <v>807.5</v>
      </c>
    </row>
    <row r="11">
      <c r="A11" s="21" t="n">
        <v>46126</v>
      </c>
      <c r="B11" s="22" t="inlineStr">
        <is>
          <t>PRT</t>
        </is>
      </c>
      <c r="C11" s="22" t="inlineStr">
        <is>
          <t>Mortgage interest payment (April)</t>
        </is>
      </c>
      <c r="D11" s="22" t="inlineStr">
        <is>
          <t>Expense</t>
        </is>
      </c>
      <c r="E11" s="22" t="inlineStr">
        <is>
          <t>Residential finance cost tax reduction</t>
        </is>
      </c>
      <c r="F11" s="22" t="n">
        <v>0.85</v>
      </c>
      <c r="G11" s="25" t="n">
        <v>264.35</v>
      </c>
    </row>
    <row r="12">
      <c r="A12" s="23" t="n">
        <v>46143</v>
      </c>
      <c r="B12" s="24" t="inlineStr">
        <is>
          <t>PRT</t>
        </is>
      </c>
      <c r="C12" s="24" t="inlineStr">
        <is>
          <t>Rent received - Portugal Property  (May)</t>
        </is>
      </c>
      <c r="D12" s="24" t="inlineStr">
        <is>
          <t>Income</t>
        </is>
      </c>
      <c r="E12" s="24" t="inlineStr">
        <is>
          <t>Property rental income</t>
        </is>
      </c>
      <c r="F12" s="24" t="n">
        <v>0.85</v>
      </c>
      <c r="G12" s="26" t="n">
        <v>807.5</v>
      </c>
    </row>
    <row r="13">
      <c r="A13" s="21" t="n">
        <v>46164</v>
      </c>
      <c r="B13" s="22" t="inlineStr">
        <is>
          <t>PRT</t>
        </is>
      </c>
      <c r="C13" s="22" t="inlineStr">
        <is>
          <t>Electricity bill (May)</t>
        </is>
      </c>
      <c r="D13" s="22" t="inlineStr">
        <is>
          <t>Expense</t>
        </is>
      </c>
      <c r="E13" s="22" t="inlineStr">
        <is>
          <t>Cost of services</t>
        </is>
      </c>
      <c r="F13" s="22" t="n">
        <v>0.85</v>
      </c>
      <c r="G13" s="25" t="n">
        <v>79.05</v>
      </c>
    </row>
    <row r="14">
      <c r="A14" s="23" t="n">
        <v>46174</v>
      </c>
      <c r="B14" s="24" t="inlineStr">
        <is>
          <t>PRT</t>
        </is>
      </c>
      <c r="C14" s="24" t="inlineStr">
        <is>
          <t>Rent received - Portugal Property  (June)</t>
        </is>
      </c>
      <c r="D14" s="24" t="inlineStr">
        <is>
          <t>Income</t>
        </is>
      </c>
      <c r="E14" s="24" t="inlineStr">
        <is>
          <t>Property rental income</t>
        </is>
      </c>
      <c r="F14" s="24" t="n">
        <v>0.85</v>
      </c>
      <c r="G14" s="26" t="n">
        <v>807.5</v>
      </c>
    </row>
    <row r="15">
      <c r="A15" s="21" t="n">
        <v>46178</v>
      </c>
      <c r="B15" s="22" t="inlineStr">
        <is>
          <t>PRT</t>
        </is>
      </c>
      <c r="C15" s="22" t="inlineStr">
        <is>
          <t>Boiler service (June)</t>
        </is>
      </c>
      <c r="D15" s="22" t="inlineStr">
        <is>
          <t>Expense</t>
        </is>
      </c>
      <c r="E15" s="22" t="inlineStr">
        <is>
          <t>Cost of services</t>
        </is>
      </c>
      <c r="F15" s="22" t="n">
        <v>0.85</v>
      </c>
      <c r="G15" s="25" t="n">
        <v>162.35</v>
      </c>
    </row>
    <row r="16">
      <c r="A16" s="23" t="n">
        <v>46204</v>
      </c>
      <c r="B16" s="24" t="inlineStr">
        <is>
          <t>PRT</t>
        </is>
      </c>
      <c r="C16" s="24" t="inlineStr">
        <is>
          <t>Rent received - Portugal Property  (July)</t>
        </is>
      </c>
      <c r="D16" s="24" t="inlineStr">
        <is>
          <t>Income</t>
        </is>
      </c>
      <c r="E16" s="24" t="inlineStr">
        <is>
          <t>Property rental income</t>
        </is>
      </c>
      <c r="F16" s="24" t="n">
        <v>0.85</v>
      </c>
      <c r="G16" s="26" t="n">
        <v>807.5</v>
      </c>
    </row>
    <row r="17">
      <c r="A17" s="21" t="n">
        <v>46223</v>
      </c>
      <c r="B17" s="22" t="inlineStr">
        <is>
          <t>ESP</t>
        </is>
      </c>
      <c r="C17" s="22" t="inlineStr">
        <is>
          <t>Council tax (July)</t>
        </is>
      </c>
      <c r="D17" s="22" t="inlineStr">
        <is>
          <t>Expense</t>
        </is>
      </c>
      <c r="E17" s="22" t="inlineStr">
        <is>
          <t>Premises running costs</t>
        </is>
      </c>
      <c r="F17" s="22" t="n">
        <v>0.86</v>
      </c>
      <c r="G17" s="25" t="n">
        <v>135.02</v>
      </c>
    </row>
    <row r="18">
      <c r="A18" s="23" t="n">
        <v>46235</v>
      </c>
      <c r="B18" s="24" t="inlineStr">
        <is>
          <t>ESP</t>
        </is>
      </c>
      <c r="C18" s="24" t="inlineStr">
        <is>
          <t>Rent received - Spain Property  (August)</t>
        </is>
      </c>
      <c r="D18" s="24" t="inlineStr">
        <is>
          <t>Income</t>
        </is>
      </c>
      <c r="E18" s="24" t="inlineStr">
        <is>
          <t>Property rental income</t>
        </is>
      </c>
      <c r="F18" s="24" t="n">
        <v>0.86</v>
      </c>
      <c r="G18" s="26" t="n">
        <v>817</v>
      </c>
    </row>
    <row r="19">
      <c r="A19" s="21" t="n">
        <v>46244</v>
      </c>
      <c r="B19" s="22" t="inlineStr">
        <is>
          <t>ESP</t>
        </is>
      </c>
      <c r="C19" s="22" t="inlineStr">
        <is>
          <t>Foreign tax paid (August)</t>
        </is>
      </c>
      <c r="D19" s="22" t="inlineStr">
        <is>
          <t>Expense</t>
        </is>
      </c>
      <c r="E19" s="22" t="inlineStr">
        <is>
          <t>Foreign tax paid or deducted</t>
        </is>
      </c>
      <c r="F19" s="22" t="n">
        <v>0.86</v>
      </c>
      <c r="G19" s="25" t="n">
        <v>69.66</v>
      </c>
    </row>
    <row r="20">
      <c r="A20" s="23" t="n">
        <v>46266</v>
      </c>
      <c r="B20" s="24" t="inlineStr">
        <is>
          <t>ESP</t>
        </is>
      </c>
      <c r="C20" s="24" t="inlineStr">
        <is>
          <t>Rent received - Spain Property (September)</t>
        </is>
      </c>
      <c r="D20" s="24" t="inlineStr">
        <is>
          <t>Income</t>
        </is>
      </c>
      <c r="E20" s="24" t="inlineStr">
        <is>
          <t>Property rental income</t>
        </is>
      </c>
      <c r="F20" s="24" t="n">
        <v>0.86</v>
      </c>
      <c r="G20" s="26" t="n">
        <v>817</v>
      </c>
    </row>
    <row r="21">
      <c r="A21" s="21" t="n">
        <v>46287</v>
      </c>
      <c r="B21" s="22" t="inlineStr">
        <is>
          <t>ESP</t>
        </is>
      </c>
      <c r="C21" s="22" t="inlineStr">
        <is>
          <t>Mortgage interest payment (September)</t>
        </is>
      </c>
      <c r="D21" s="22" t="inlineStr">
        <is>
          <t>Expense</t>
        </is>
      </c>
      <c r="E21" s="22" t="inlineStr">
        <is>
          <t>Residential finance cost tax reduction</t>
        </is>
      </c>
      <c r="F21" s="22" t="n">
        <v>0.86</v>
      </c>
      <c r="G21" s="25" t="n">
        <v>287.24</v>
      </c>
    </row>
    <row r="22">
      <c r="A22" s="23" t="n">
        <v>46296</v>
      </c>
      <c r="B22" s="24" t="inlineStr">
        <is>
          <t>ESP</t>
        </is>
      </c>
      <c r="C22" s="24" t="inlineStr">
        <is>
          <t>Rent received - Spain Property(October)</t>
        </is>
      </c>
      <c r="D22" s="24" t="inlineStr">
        <is>
          <t>Income</t>
        </is>
      </c>
      <c r="E22" s="24" t="inlineStr">
        <is>
          <t>Property rental income</t>
        </is>
      </c>
      <c r="F22" s="24" t="n">
        <v>0.86</v>
      </c>
      <c r="G22" s="26" t="n">
        <v>817</v>
      </c>
    </row>
    <row r="23">
      <c r="A23" s="21" t="n">
        <v>46301</v>
      </c>
      <c r="B23" s="22" t="inlineStr">
        <is>
          <t>ESP</t>
        </is>
      </c>
      <c r="C23" s="22" t="inlineStr">
        <is>
          <t>Foreign tax paid (October)</t>
        </is>
      </c>
      <c r="D23" s="22" t="inlineStr">
        <is>
          <t>Expense</t>
        </is>
      </c>
      <c r="E23" s="22" t="inlineStr">
        <is>
          <t>Foreign tax paid or deducted</t>
        </is>
      </c>
      <c r="F23" s="22" t="n">
        <v>0.86</v>
      </c>
      <c r="G23" s="25" t="n">
        <v>113.52</v>
      </c>
    </row>
    <row r="24">
      <c r="A24" s="23" t="n">
        <v>46327</v>
      </c>
      <c r="B24" s="24" t="inlineStr">
        <is>
          <t>PRT</t>
        </is>
      </c>
      <c r="C24" s="24" t="inlineStr">
        <is>
          <t>Rent received - Portugal Property (November)</t>
        </is>
      </c>
      <c r="D24" s="24" t="inlineStr">
        <is>
          <t>Income</t>
        </is>
      </c>
      <c r="E24" s="24" t="inlineStr">
        <is>
          <t>Property rental income</t>
        </is>
      </c>
      <c r="F24" s="24" t="n">
        <v>0.85</v>
      </c>
      <c r="G24" s="26" t="n">
        <v>807.5</v>
      </c>
    </row>
    <row r="25">
      <c r="A25" s="21" t="n">
        <v>46348</v>
      </c>
      <c r="B25" s="22" t="inlineStr">
        <is>
          <t>PRT</t>
        </is>
      </c>
      <c r="C25" s="22" t="inlineStr">
        <is>
          <t>Electricity bill (November)</t>
        </is>
      </c>
      <c r="D25" s="22" t="inlineStr">
        <is>
          <t>Expense</t>
        </is>
      </c>
      <c r="E25" s="22" t="inlineStr">
        <is>
          <t>Cost of services</t>
        </is>
      </c>
      <c r="F25" s="22" t="n">
        <v>0.85</v>
      </c>
      <c r="G25" s="25" t="n">
        <v>119</v>
      </c>
    </row>
    <row r="26">
      <c r="A26" s="23" t="n">
        <v>46393</v>
      </c>
      <c r="B26" s="24" t="inlineStr">
        <is>
          <t>ESP</t>
        </is>
      </c>
      <c r="C26" s="24" t="inlineStr">
        <is>
          <t>Rent received - Spain Property (January)</t>
        </is>
      </c>
      <c r="D26" s="24" t="inlineStr">
        <is>
          <t>Income</t>
        </is>
      </c>
      <c r="E26" s="24" t="inlineStr">
        <is>
          <t>Property rental income</t>
        </is>
      </c>
      <c r="F26" s="24" t="n">
        <v>0.86</v>
      </c>
      <c r="G26" s="26" t="n">
        <v>817</v>
      </c>
    </row>
    <row r="27">
      <c r="A27" s="21" t="n">
        <v>46405</v>
      </c>
      <c r="B27" s="22" t="inlineStr">
        <is>
          <t>ESP</t>
        </is>
      </c>
      <c r="C27" s="22" t="inlineStr">
        <is>
          <t>Boiler service (January)</t>
        </is>
      </c>
      <c r="D27" s="22" t="inlineStr">
        <is>
          <t>Expense</t>
        </is>
      </c>
      <c r="E27" s="22" t="inlineStr">
        <is>
          <t>Cost of services</t>
        </is>
      </c>
      <c r="F27" s="22" t="n">
        <v>0.86</v>
      </c>
      <c r="G27" s="25" t="n">
        <v>159.1</v>
      </c>
    </row>
    <row r="28">
      <c r="A28" s="23" t="n">
        <v>46424</v>
      </c>
      <c r="B28" s="24" t="inlineStr">
        <is>
          <t>ESP</t>
        </is>
      </c>
      <c r="C28" s="24" t="inlineStr">
        <is>
          <t>Rent received - Spain Property (February)</t>
        </is>
      </c>
      <c r="D28" s="24" t="inlineStr">
        <is>
          <t>Income</t>
        </is>
      </c>
      <c r="E28" s="24" t="inlineStr">
        <is>
          <t>Property rental income</t>
        </is>
      </c>
      <c r="F28" s="24" t="n">
        <v>0.86</v>
      </c>
      <c r="G28" s="26" t="n">
        <v>817</v>
      </c>
    </row>
    <row r="29">
      <c r="A29" s="21" t="n">
        <v>46438</v>
      </c>
      <c r="B29" s="22" t="inlineStr">
        <is>
          <t>ESP</t>
        </is>
      </c>
      <c r="C29" s="22" t="inlineStr">
        <is>
          <t>Electrical safety check (February)</t>
        </is>
      </c>
      <c r="D29" s="22" t="inlineStr">
        <is>
          <t>Expense</t>
        </is>
      </c>
      <c r="E29" s="22" t="inlineStr">
        <is>
          <t>Repairs and maintenance</t>
        </is>
      </c>
      <c r="F29" s="22" t="n">
        <v>0.86</v>
      </c>
      <c r="G29" s="25" t="n">
        <v>103.2</v>
      </c>
    </row>
    <row r="30">
      <c r="A30" s="23" t="n">
        <v>46452</v>
      </c>
      <c r="B30" s="24" t="inlineStr">
        <is>
          <t>ESP</t>
        </is>
      </c>
      <c r="C30" s="24" t="inlineStr">
        <is>
          <t>Rent received - Spain Property (March)</t>
        </is>
      </c>
      <c r="D30" s="24" t="inlineStr">
        <is>
          <t>Income</t>
        </is>
      </c>
      <c r="E30" s="24" t="inlineStr">
        <is>
          <t>Property rental income</t>
        </is>
      </c>
      <c r="F30" s="24" t="n">
        <v>0.86</v>
      </c>
      <c r="G30" s="26" t="n">
        <v>817</v>
      </c>
    </row>
    <row r="31">
      <c r="A31" s="23" t="n">
        <v>46453</v>
      </c>
      <c r="B31" s="22" t="inlineStr">
        <is>
          <t>ESP</t>
        </is>
      </c>
      <c r="C31" s="22" t="inlineStr">
        <is>
          <t>Mortgage interest payment (March)</t>
        </is>
      </c>
      <c r="D31" s="22" t="inlineStr">
        <is>
          <t>Expense</t>
        </is>
      </c>
      <c r="E31" s="22" t="inlineStr">
        <is>
          <t>Residential finance cost tax reduction</t>
        </is>
      </c>
      <c r="F31" s="22" t="n">
        <v>0.86</v>
      </c>
      <c r="G31" s="25" t="n">
        <v>309.6</v>
      </c>
    </row>
    <row r="32">
      <c r="A32" s="23" t="n">
        <v>46454</v>
      </c>
      <c r="B32" s="24" t="inlineStr">
        <is>
          <t>PRT</t>
        </is>
      </c>
      <c r="C32" s="24" t="inlineStr">
        <is>
          <t>Rent received - Portugal Property (January)</t>
        </is>
      </c>
      <c r="D32" s="24" t="inlineStr">
        <is>
          <t>Income</t>
        </is>
      </c>
      <c r="E32" s="24" t="inlineStr">
        <is>
          <t>Property rental income</t>
        </is>
      </c>
      <c r="F32" s="24" t="n">
        <v>0.85</v>
      </c>
      <c r="G32" s="26" t="n">
        <v>807.5</v>
      </c>
    </row>
    <row r="33">
      <c r="A33" s="23" t="n">
        <v>46455</v>
      </c>
      <c r="B33" s="22" t="inlineStr">
        <is>
          <t>PRT</t>
        </is>
      </c>
      <c r="C33" s="22" t="inlineStr">
        <is>
          <t>Cleaning between lets (January)</t>
        </is>
      </c>
      <c r="D33" s="22" t="inlineStr">
        <is>
          <t>Expense</t>
        </is>
      </c>
      <c r="E33" s="22" t="inlineStr">
        <is>
          <t>Repairs and maintenance</t>
        </is>
      </c>
      <c r="F33" s="22" t="n">
        <v>0.85</v>
      </c>
      <c r="G33" s="25" t="n">
        <v>80.75</v>
      </c>
    </row>
    <row r="34">
      <c r="A34" s="23" t="n">
        <v>46456</v>
      </c>
      <c r="B34" s="24" t="inlineStr">
        <is>
          <t>PRT</t>
        </is>
      </c>
      <c r="C34" s="24" t="inlineStr">
        <is>
          <t>Rent received - Portugal Property (February)</t>
        </is>
      </c>
      <c r="D34" s="24" t="inlineStr">
        <is>
          <t>Income</t>
        </is>
      </c>
      <c r="E34" s="24" t="inlineStr">
        <is>
          <t>Property rental income</t>
        </is>
      </c>
      <c r="F34" s="24" t="n">
        <v>0.85</v>
      </c>
      <c r="G34" s="26" t="n">
        <v>807.5</v>
      </c>
    </row>
    <row r="35">
      <c r="A35" s="23" t="n">
        <v>46457</v>
      </c>
      <c r="B35" s="22" t="inlineStr">
        <is>
          <t>PRT</t>
        </is>
      </c>
      <c r="C35" s="22" t="inlineStr">
        <is>
          <t>Landlord insurance premium (February)</t>
        </is>
      </c>
      <c r="D35" s="22" t="inlineStr">
        <is>
          <t>Expense</t>
        </is>
      </c>
      <c r="E35" s="22" t="inlineStr">
        <is>
          <t>Premises running costs</t>
        </is>
      </c>
      <c r="F35" s="22" t="n">
        <v>0.85</v>
      </c>
      <c r="G35" s="25" t="n">
        <v>178.5</v>
      </c>
    </row>
    <row r="36">
      <c r="A36" s="23" t="n">
        <v>46458</v>
      </c>
      <c r="B36" s="24" t="inlineStr">
        <is>
          <t>PRT</t>
        </is>
      </c>
      <c r="C36" s="24" t="inlineStr">
        <is>
          <t>Rent received - Portugal Property (March)</t>
        </is>
      </c>
      <c r="D36" s="24" t="inlineStr">
        <is>
          <t>Income</t>
        </is>
      </c>
      <c r="E36" s="24" t="inlineStr">
        <is>
          <t>Property rental income</t>
        </is>
      </c>
      <c r="F36" s="24" t="n">
        <v>0.85</v>
      </c>
      <c r="G36" s="26" t="n">
        <v>807.5</v>
      </c>
    </row>
  </sheetData>
  <pageMargins left="0.7" right="0.7" top="0.75" bottom="0.75" header="0.3" footer="0.3"/>
  <pageSetup orientation="portrait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2025-11-14T12:31:18Z</dcterms:created>
  <dcterms:modified xmlns:dcterms="http://purl.org/dc/terms/" xmlns:xsi="http://www.w3.org/2001/XMLSchema-instance" xsi:type="dcterms:W3CDTF">2026-09-06T17:19:10Z</dcterms:modified>
</cp:coreProperties>
</file>